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MarketingBudget_AnnualRevenue">Dashboard!$C$8</definedName>
    <definedName name="Input_MarketingBudget_MarketingPercent">Dashboard!$C$9</definedName>
    <definedName name="Input_MarketingBudget_GrossMargin">Dashboard!$C$10</definedName>
    <definedName name="Output_MarketingBudget_AnnualBudget">Dashboard!$C$14</definedName>
    <definedName name="Output_MarketingBudget_MonthlyBudget">Dashboard!$C$15</definedName>
    <definedName name="Output_MarketingBudget_WeeklyBudget">Dashboard!$C$16</definedName>
    <definedName name="Output_MarketingBudget_BreakEvenRevenue">Dashboard!$C$17</definedName>
    <definedName name="Input_GoogleAds_MonthlySpend">Dashboard!$C$28</definedName>
    <definedName name="Input_GoogleAds_AvgCpc">Dashboard!$C$29</definedName>
    <definedName name="Input_GoogleAds_LandingConversionRate">Dashboard!$C$30</definedName>
    <definedName name="Input_GoogleAds_LeadCloseRate">Dashboard!$C$31</definedName>
    <definedName name="Input_GoogleAds_AverageSale">Dashboard!$C$32</definedName>
    <definedName name="Input_GoogleAds_GrossMargin">Dashboard!$C$33</definedName>
    <definedName name="Output_GoogleAds_Clicks">Dashboard!$C$37</definedName>
    <definedName name="Output_GoogleAds_Leads">Dashboard!$C$38</definedName>
    <definedName name="Output_GoogleAds_Customers">Dashboard!$C$39</definedName>
    <definedName name="Output_GoogleAds_GrossProfit">Dashboard!$C$40</definedName>
    <definedName name="Output_GoogleAds_Roi">Dashboard!$C$41</definedName>
    <definedName name="Input_SeoRoi_MonthlySeoCost">Dashboard!$C$53</definedName>
    <definedName name="Input_SeoRoi_MonthlyOrganicVisits">Dashboard!$C$54</definedName>
    <definedName name="Input_SeoRoi_VisitorToLeadRate">Dashboard!$C$55</definedName>
    <definedName name="Input_SeoRoi_LeadToCustomerRate">Dashboard!$C$56</definedName>
    <definedName name="Input_SeoRoi_AverageSale">Dashboard!$C$57</definedName>
    <definedName name="Input_SeoRoi_GrossMargin">Dashboard!$C$58</definedName>
    <definedName name="Output_SeoRoi_Leads">Dashboard!$C$62</definedName>
    <definedName name="Output_SeoRoi_Customers">Dashboard!$C$63</definedName>
    <definedName name="Output_SeoRoi_GrossProfit">Dashboard!$C$64</definedName>
    <definedName name="Output_SeoRoi_NetReturn">Dashboard!$C$65</definedName>
    <definedName name="Output_SeoRoi_Roi">Dashboard!$C$66</definedName>
    <definedName name="Input_EmailRoi_ListSize">Dashboard!$C$78</definedName>
    <definedName name="Input_EmailRoi_CampaignsPerMonth">Dashboard!$C$79</definedName>
    <definedName name="Input_EmailRoi_ClickRate">Dashboard!$C$80</definedName>
    <definedName name="Input_EmailRoi_PurchaseRate">Dashboard!$C$81</definedName>
    <definedName name="Input_EmailRoi_AverageOrderValue">Dashboard!$C$82</definedName>
    <definedName name="Input_EmailRoi_GrossMargin">Dashboard!$C$83</definedName>
    <definedName name="Input_EmailRoi_MonthlyEmailCost">Dashboard!$C$84</definedName>
    <definedName name="Output_EmailRoi_Sends">Dashboard!$C$88</definedName>
    <definedName name="Output_EmailRoi_MonthlyClicks">Dashboard!$C$89</definedName>
    <definedName name="Output_EmailRoi_Orders">Dashboard!$C$90</definedName>
    <definedName name="Output_EmailRoi_GrossProfit">Dashboard!$C$91</definedName>
    <definedName name="Output_EmailRoi_NetReturn">Dashboard!$C$92</definedName>
    <definedName name="Output_EmailRoi_Roi">Dashboard!$C$93</definedName>
  </definedNames>
  <calcPr calcId="171027" fullCalcOnLoad="1"/>
</workbook>
</file>

<file path=xl/sharedStrings.xml><?xml version="1.0" encoding="utf-8"?>
<sst xmlns="http://schemas.openxmlformats.org/spreadsheetml/2006/main" count="269" uniqueCount="110">
  <si>
    <t>Combined Marketing ROI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</si>
  <si>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</si>
  <si>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</si>
  <si>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</si>
  <si>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</si>
  <si>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</t>
  </si>
  <si>
    <t>Educational planning tool. Not tax, legal, accounting, investment, or professional advice.</t>
  </si>
  <si>
    <t>Tip: To add a chart, highlight the Outputs cells then use Insert → Chart in Excel or Google Sheets.</t>
  </si>
  <si>
    <t>Fill each highlighted input block. Output cells use live formulas.</t>
  </si>
  <si>
    <t>Marketing Budget Worksheet</t>
  </si>
  <si>
    <t>Inputs</t>
  </si>
  <si>
    <t/>
  </si>
  <si>
    <t>Label</t>
  </si>
  <si>
    <t>Value</t>
  </si>
  <si>
    <t>Unit</t>
  </si>
  <si>
    <t>Notes</t>
  </si>
  <si>
    <t>Annual revenue</t>
  </si>
  <si>
    <t>USD</t>
  </si>
  <si>
    <t>Use last year revenue or a realistic forecast.</t>
  </si>
  <si>
    <t>Marketing investment</t>
  </si>
  <si>
    <t>%</t>
  </si>
  <si>
    <t>Planning percent of annual revenue.</t>
  </si>
  <si>
    <t>Average gross margin</t>
  </si>
  <si>
    <t>Revenue left after direct costs.</t>
  </si>
  <si>
    <t>Outputs</t>
  </si>
  <si>
    <t>Formula notes</t>
  </si>
  <si>
    <t>Annual marketing budget</t>
  </si>
  <si>
    <t>Annual revenue multiplied by marketing investment percent.</t>
  </si>
  <si>
    <t>Monthly marketing budget</t>
  </si>
  <si>
    <t>Annual marketing budget divided by 12.</t>
  </si>
  <si>
    <t>Weekly budget pace</t>
  </si>
  <si>
    <t>Annual marketing budget divided by 52.</t>
  </si>
  <si>
    <t>Gross revenue needed to cover spend</t>
  </si>
  <si>
    <t>Annual marketing budget divided by gross margin percent.</t>
  </si>
  <si>
    <t>Example</t>
  </si>
  <si>
    <t>Example only</t>
  </si>
  <si>
    <t>Google Ads ROI Dashboard</t>
  </si>
  <si>
    <t>Monthly ad spend</t>
  </si>
  <si>
    <t>Media spend only.</t>
  </si>
  <si>
    <t>Average cost per click</t>
  </si>
  <si>
    <t>Average paid search CPC.</t>
  </si>
  <si>
    <t>Landing page conversion rate</t>
  </si>
  <si>
    <t>Clicks that become leads.</t>
  </si>
  <si>
    <t>Lead close rate</t>
  </si>
  <si>
    <t>Leads that become customers.</t>
  </si>
  <si>
    <t>Average sale value</t>
  </si>
  <si>
    <t>Average first purchase or project value.</t>
  </si>
  <si>
    <t>Gross margin</t>
  </si>
  <si>
    <t>Estimated clicks</t>
  </si>
  <si>
    <t>count</t>
  </si>
  <si>
    <t>Monthly ad spend divided by average CPC.</t>
  </si>
  <si>
    <t>Estimated leads</t>
  </si>
  <si>
    <t>Clicks multiplied by landing page conversion rate.</t>
  </si>
  <si>
    <t>Estimated customers</t>
  </si>
  <si>
    <t>Leads multiplied by close rate.</t>
  </si>
  <si>
    <t>Estimated gross profit</t>
  </si>
  <si>
    <t>Customers multiplied by average sale and gross margin.</t>
  </si>
  <si>
    <t>Estimated ROI</t>
  </si>
  <si>
    <t>Gross profit minus ad spend, divided by ad spend.</t>
  </si>
  <si>
    <t>80%</t>
  </si>
  <si>
    <t>SEO ROI Dashboard</t>
  </si>
  <si>
    <t>Monthly SEO cost</t>
  </si>
  <si>
    <t>Agency, tools, content, and production costs.</t>
  </si>
  <si>
    <t>Monthly organic visits</t>
  </si>
  <si>
    <t>Current visits or a realistic target.</t>
  </si>
  <si>
    <t>Visitor-to-lead rate</t>
  </si>
  <si>
    <t>Organic visitors who become leads.</t>
  </si>
  <si>
    <t>Lead-to-customer rate</t>
  </si>
  <si>
    <t>Organic leads who become customers.</t>
  </si>
  <si>
    <t>Estimated organic leads</t>
  </si>
  <si>
    <t>Organic visits multiplied by visitor-to-lead rate.</t>
  </si>
  <si>
    <t>Customers multiplied by sale value and gross margin.</t>
  </si>
  <si>
    <t>Estimated net return</t>
  </si>
  <si>
    <t>Gross profit minus SEO cost.</t>
  </si>
  <si>
    <t>Estimated SEO ROI</t>
  </si>
  <si>
    <t>Net return divided by SEO cost.</t>
  </si>
  <si>
    <t>244%</t>
  </si>
  <si>
    <t>Email Marketing ROI Dashboard</t>
  </si>
  <si>
    <t>Email list size</t>
  </si>
  <si>
    <t>Subscribers or contacts you can email.</t>
  </si>
  <si>
    <t>Campaigns per month</t>
  </si>
  <si>
    <t>Planned sends per month.</t>
  </si>
  <si>
    <t>Click rate</t>
  </si>
  <si>
    <t>Percentage of recipients who click.</t>
  </si>
  <si>
    <t>Purchase or booking rate</t>
  </si>
  <si>
    <t>Clicks that become orders or booked actions.</t>
  </si>
  <si>
    <t>Average order value</t>
  </si>
  <si>
    <t>Average order or booked action value.</t>
  </si>
  <si>
    <t>Monthly email cost</t>
  </si>
  <si>
    <t>Email platform and production costs.</t>
  </si>
  <si>
    <t>Estimated sends</t>
  </si>
  <si>
    <t>List size multiplied by campaigns per month.</t>
  </si>
  <si>
    <t>Estimated monthly clicks</t>
  </si>
  <si>
    <t>Sends multiplied by click rate.</t>
  </si>
  <si>
    <t>Estimated orders or actions</t>
  </si>
  <si>
    <t>Clicks multiplied by purchase or booking rate.</t>
  </si>
  <si>
    <t>Orders multiplied by average order value and gross margin.</t>
  </si>
  <si>
    <t>Gross profit minus email cost.</t>
  </si>
  <si>
    <t>Estimated email ROI</t>
  </si>
  <si>
    <t>Net return divided by email cost.</t>
  </si>
  <si>
    <t>1100%</t>
  </si>
  <si>
    <t>#</t>
  </si>
  <si>
    <t>Action</t>
  </si>
  <si>
    <t>Done?</t>
  </si>
  <si>
    <t>Compare channels with the same margin assumptions.</t>
  </si>
  <si>
    <t>No</t>
  </si>
  <si>
    <t>Use conservative close rates.</t>
  </si>
  <si>
    <t>Track leads through to customers.</t>
  </si>
  <si>
    <t>Review total budget against cash flow.</t>
  </si>
  <si>
    <t>Choose one channel test for next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</si>
</sst>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0.0"/>
    <numFmt numFmtId="166" formatCode="#,##0.0"/>
    <numFmt numFmtId="167" formatCode="0.0%"/>
  </numFmts>
  <fonts count="9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  <sz val="13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4" fontId="0" fillId="0" borderId="1" xfId="0" applyNumberFormat="1" applyBorder="1"/>
    <xf numFmtId="0" fontId="8" fillId="0" borderId="0" xfId="0" applyFont="1"/>
    <xf numFmtId="0" fontId="4" fillId="0" borderId="0" xfId="0" applyFont="1"/>
    <xf numFmtId="166" fontId="0" fillId="0" borderId="1" xfId="0" applyNumberFormat="1" applyBorder="1"/>
    <xf numFmtId="167" fontId="0" fillId="0" borderId="1" xfId="0" applyNumberFormat="1" applyBorder="1"/>
    <xf numFmtId="166" fontId="0" fillId="3" borderId="2" xfId="0" applyNumberFormat="1" applyFill="1" applyBorder="1"/>
  </cellXfs>
  <cellStyles count="1">
    <cellStyle name="Normal" xfId="0" builtinId="0"/>
  </cellStyles>
  <dxfs count="8"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5" spans="1:1" x14ac:dyDescent="0.25">
      <c r="A5" s="6" t="s">
        <v>9</v>
      </c>
    </row>
    <row r="6" spans="1:1" x14ac:dyDescent="0.25">
      <c r="A6" s="7" t="s">
        <v>10</v>
      </c>
    </row>
    <row r="7" spans="1:5" x14ac:dyDescent="0.25">
      <c r="A7" s="8" t="s">
        <v>11</v>
      </c>
      <c r="B7" s="8" t="s">
        <v>12</v>
      </c>
      <c r="C7" s="8" t="s">
        <v>13</v>
      </c>
      <c r="D7" s="8" t="s">
        <v>14</v>
      </c>
      <c r="E7" s="8" t="s">
        <v>15</v>
      </c>
    </row>
    <row r="8" spans="2:5" x14ac:dyDescent="0.25">
      <c r="B8" t="s">
        <v>16</v>
      </c>
      <c r="C8" s="9"/>
      <c r="D8" t="s">
        <v>17</v>
      </c>
      <c r="E8" s="10" t="s">
        <v>18</v>
      </c>
    </row>
    <row r="9" spans="2:5" x14ac:dyDescent="0.25">
      <c r="B9" t="s">
        <v>19</v>
      </c>
      <c r="C9" s="11"/>
      <c r="D9" t="s">
        <v>20</v>
      </c>
      <c r="E9" s="10" t="s">
        <v>21</v>
      </c>
    </row>
    <row r="10" spans="2:5" x14ac:dyDescent="0.25">
      <c r="B10" t="s">
        <v>22</v>
      </c>
      <c r="C10" s="11"/>
      <c r="D10" t="s">
        <v>20</v>
      </c>
      <c r="E10" s="10" t="s">
        <v>23</v>
      </c>
    </row>
    <row r="12" spans="1:1" x14ac:dyDescent="0.25">
      <c r="A12" s="7" t="s">
        <v>24</v>
      </c>
    </row>
    <row r="13" spans="1:5" x14ac:dyDescent="0.25">
      <c r="A13" s="8" t="s">
        <v>11</v>
      </c>
      <c r="B13" s="8" t="s">
        <v>12</v>
      </c>
      <c r="C13" s="8" t="s">
        <v>13</v>
      </c>
      <c r="D13" s="8" t="s">
        <v>14</v>
      </c>
      <c r="E13" s="8" t="s">
        <v>25</v>
      </c>
    </row>
    <row r="14" spans="2:5" x14ac:dyDescent="0.25">
      <c r="B14" t="s">
        <v>26</v>
      </c>
      <c r="C14" s="12">
        <f>Input_MarketingBudget_AnnualRevenue*Input_MarketingBudget_MarketingPercent/100</f>
        <v>0</v>
      </c>
      <c r="D14" t="s">
        <v>17</v>
      </c>
      <c r="E14" s="10" t="s">
        <v>27</v>
      </c>
    </row>
    <row r="15" spans="2:5" x14ac:dyDescent="0.25">
      <c r="B15" t="s">
        <v>28</v>
      </c>
      <c r="C15" s="12">
        <f>Output_MarketingBudget_AnnualBudget/12</f>
        <v>0</v>
      </c>
      <c r="D15" t="s">
        <v>17</v>
      </c>
      <c r="E15" s="10" t="s">
        <v>29</v>
      </c>
    </row>
    <row r="16" spans="2:5" x14ac:dyDescent="0.25">
      <c r="B16" t="s">
        <v>30</v>
      </c>
      <c r="C16" s="12">
        <f>Output_MarketingBudget_AnnualBudget/52</f>
        <v>0</v>
      </c>
      <c r="D16" t="s">
        <v>17</v>
      </c>
      <c r="E16" s="10" t="s">
        <v>31</v>
      </c>
    </row>
    <row r="17" spans="2:5" x14ac:dyDescent="0.25">
      <c r="B17" t="s">
        <v>32</v>
      </c>
      <c r="C17" s="12">
        <f>Output_MarketingBudget_AnnualBudget/(Input_MarketingBudget_GrossMargin/100)</f>
        <v>0</v>
      </c>
      <c r="D17" t="s">
        <v>17</v>
      </c>
      <c r="E17" s="10" t="s">
        <v>33</v>
      </c>
    </row>
    <row r="19" spans="1:1" x14ac:dyDescent="0.25">
      <c r="A19" s="13" t="s">
        <v>34</v>
      </c>
    </row>
    <row r="20" spans="2:5" s="14" customFormat="1" x14ac:dyDescent="0.25">
      <c r="B20" s="14" t="s">
        <v>26</v>
      </c>
      <c r="C20" s="14">
        <v>40000</v>
      </c>
      <c r="D20" s="14" t="s">
        <v>17</v>
      </c>
      <c r="E20" s="14" t="s">
        <v>35</v>
      </c>
    </row>
    <row r="21" spans="2:5" s="14" customFormat="1" x14ac:dyDescent="0.25">
      <c r="B21" s="14" t="s">
        <v>28</v>
      </c>
      <c r="C21" s="14">
        <v>3333</v>
      </c>
      <c r="D21" s="14" t="s">
        <v>17</v>
      </c>
      <c r="E21" s="14" t="s">
        <v>35</v>
      </c>
    </row>
    <row r="22" spans="2:5" s="14" customFormat="1" x14ac:dyDescent="0.25">
      <c r="B22" s="14" t="s">
        <v>30</v>
      </c>
      <c r="C22" s="14">
        <v>769</v>
      </c>
      <c r="D22" s="14" t="s">
        <v>17</v>
      </c>
      <c r="E22" s="14" t="s">
        <v>35</v>
      </c>
    </row>
    <row r="23" spans="2:5" s="14" customFormat="1" x14ac:dyDescent="0.25">
      <c r="B23" s="14" t="s">
        <v>32</v>
      </c>
      <c r="C23" s="14">
        <v>72727</v>
      </c>
      <c r="D23" s="14" t="s">
        <v>17</v>
      </c>
      <c r="E23" s="14" t="s">
        <v>35</v>
      </c>
    </row>
    <row r="25" spans="1:1" x14ac:dyDescent="0.25">
      <c r="A25" s="6" t="s">
        <v>36</v>
      </c>
    </row>
    <row r="26" spans="1:1" x14ac:dyDescent="0.25">
      <c r="A26" s="7" t="s">
        <v>10</v>
      </c>
    </row>
    <row r="27" spans="1:5" x14ac:dyDescent="0.25">
      <c r="A27" s="8" t="s">
        <v>11</v>
      </c>
      <c r="B27" s="8" t="s">
        <v>12</v>
      </c>
      <c r="C27" s="8" t="s">
        <v>13</v>
      </c>
      <c r="D27" s="8" t="s">
        <v>14</v>
      </c>
      <c r="E27" s="8" t="s">
        <v>15</v>
      </c>
    </row>
    <row r="28" spans="2:5" x14ac:dyDescent="0.25">
      <c r="B28" t="s">
        <v>37</v>
      </c>
      <c r="C28" s="9"/>
      <c r="D28" t="s">
        <v>17</v>
      </c>
      <c r="E28" s="10" t="s">
        <v>38</v>
      </c>
    </row>
    <row r="29" spans="2:5" x14ac:dyDescent="0.25">
      <c r="B29" t="s">
        <v>39</v>
      </c>
      <c r="C29" s="9"/>
      <c r="D29" t="s">
        <v>17</v>
      </c>
      <c r="E29" s="10" t="s">
        <v>40</v>
      </c>
    </row>
    <row r="30" spans="2:5" x14ac:dyDescent="0.25">
      <c r="B30" t="s">
        <v>41</v>
      </c>
      <c r="C30" s="11"/>
      <c r="D30" t="s">
        <v>20</v>
      </c>
      <c r="E30" s="10" t="s">
        <v>42</v>
      </c>
    </row>
    <row r="31" spans="2:5" x14ac:dyDescent="0.25">
      <c r="B31" t="s">
        <v>43</v>
      </c>
      <c r="C31" s="11"/>
      <c r="D31" t="s">
        <v>20</v>
      </c>
      <c r="E31" s="10" t="s">
        <v>44</v>
      </c>
    </row>
    <row r="32" spans="2:5" x14ac:dyDescent="0.25">
      <c r="B32" t="s">
        <v>45</v>
      </c>
      <c r="C32" s="9"/>
      <c r="D32" t="s">
        <v>17</v>
      </c>
      <c r="E32" s="10" t="s">
        <v>46</v>
      </c>
    </row>
    <row r="33" spans="2:5" x14ac:dyDescent="0.25">
      <c r="B33" t="s">
        <v>47</v>
      </c>
      <c r="C33" s="11"/>
      <c r="D33" t="s">
        <v>20</v>
      </c>
      <c r="E33" s="10" t="s">
        <v>23</v>
      </c>
    </row>
    <row r="35" spans="1:1" x14ac:dyDescent="0.25">
      <c r="A35" s="7" t="s">
        <v>24</v>
      </c>
    </row>
    <row r="36" spans="1:5" x14ac:dyDescent="0.25">
      <c r="A36" s="8" t="s">
        <v>11</v>
      </c>
      <c r="B36" s="8" t="s">
        <v>12</v>
      </c>
      <c r="C36" s="8" t="s">
        <v>13</v>
      </c>
      <c r="D36" s="8" t="s">
        <v>14</v>
      </c>
      <c r="E36" s="8" t="s">
        <v>25</v>
      </c>
    </row>
    <row r="37" spans="2:5" x14ac:dyDescent="0.25">
      <c r="B37" t="s">
        <v>48</v>
      </c>
      <c r="C37" s="15">
        <f>Input_GoogleAds_MonthlySpend/Input_GoogleAds_AvgCpc</f>
        <v>0</v>
      </c>
      <c r="D37" t="s">
        <v>49</v>
      </c>
      <c r="E37" s="10" t="s">
        <v>50</v>
      </c>
    </row>
    <row r="38" spans="2:5" x14ac:dyDescent="0.25">
      <c r="B38" t="s">
        <v>51</v>
      </c>
      <c r="C38" s="15">
        <f>Output_GoogleAds_Clicks*Input_GoogleAds_LandingConversionRate/100</f>
        <v>0</v>
      </c>
      <c r="D38" t="s">
        <v>49</v>
      </c>
      <c r="E38" s="10" t="s">
        <v>52</v>
      </c>
    </row>
    <row r="39" spans="2:5" x14ac:dyDescent="0.25">
      <c r="B39" t="s">
        <v>53</v>
      </c>
      <c r="C39" s="15">
        <f>Output_GoogleAds_Leads*Input_GoogleAds_LeadCloseRate/100</f>
        <v>0</v>
      </c>
      <c r="D39" t="s">
        <v>49</v>
      </c>
      <c r="E39" s="10" t="s">
        <v>54</v>
      </c>
    </row>
    <row r="40" spans="2:5" x14ac:dyDescent="0.25">
      <c r="B40" t="s">
        <v>55</v>
      </c>
      <c r="C40" s="12">
        <f>Output_GoogleAds_Customers*Input_GoogleAds_AverageSale*Input_GoogleAds_GrossMargin/100</f>
        <v>0</v>
      </c>
      <c r="D40" t="s">
        <v>17</v>
      </c>
      <c r="E40" s="10" t="s">
        <v>56</v>
      </c>
    </row>
    <row r="41" spans="2:5" x14ac:dyDescent="0.25">
      <c r="B41" t="s">
        <v>57</v>
      </c>
      <c r="C41" s="16">
        <f>(Output_GoogleAds_GrossProfit-Input_GoogleAds_MonthlySpend)/Input_GoogleAds_MonthlySpend</f>
        <v>0</v>
      </c>
      <c r="D41" t="s">
        <v>20</v>
      </c>
      <c r="E41" s="10" t="s">
        <v>58</v>
      </c>
    </row>
    <row r="43" spans="1:1" x14ac:dyDescent="0.25">
      <c r="A43" s="13" t="s">
        <v>34</v>
      </c>
    </row>
    <row r="44" spans="2:5" s="14" customFormat="1" x14ac:dyDescent="0.25">
      <c r="B44" s="14" t="s">
        <v>48</v>
      </c>
      <c r="C44" s="14">
        <v>500</v>
      </c>
      <c r="D44" s="14" t="s">
        <v>49</v>
      </c>
      <c r="E44" s="14" t="s">
        <v>35</v>
      </c>
    </row>
    <row r="45" spans="2:5" s="14" customFormat="1" x14ac:dyDescent="0.25">
      <c r="B45" s="14" t="s">
        <v>51</v>
      </c>
      <c r="C45" s="14">
        <v>30</v>
      </c>
      <c r="D45" s="14" t="s">
        <v>49</v>
      </c>
      <c r="E45" s="14" t="s">
        <v>35</v>
      </c>
    </row>
    <row r="46" spans="2:5" s="14" customFormat="1" x14ac:dyDescent="0.25">
      <c r="B46" s="14" t="s">
        <v>53</v>
      </c>
      <c r="C46" s="14">
        <v>7.5</v>
      </c>
      <c r="D46" s="14" t="s">
        <v>49</v>
      </c>
      <c r="E46" s="14" t="s">
        <v>35</v>
      </c>
    </row>
    <row r="47" spans="2:5" s="14" customFormat="1" x14ac:dyDescent="0.25">
      <c r="B47" s="14" t="s">
        <v>55</v>
      </c>
      <c r="C47" s="14">
        <v>4500</v>
      </c>
      <c r="D47" s="14" t="s">
        <v>17</v>
      </c>
      <c r="E47" s="14" t="s">
        <v>35</v>
      </c>
    </row>
    <row r="48" spans="2:5" s="14" customFormat="1" x14ac:dyDescent="0.25">
      <c r="B48" s="14" t="s">
        <v>57</v>
      </c>
      <c r="C48" s="14" t="s">
        <v>59</v>
      </c>
      <c r="D48" s="14" t="s">
        <v>20</v>
      </c>
      <c r="E48" s="14" t="s">
        <v>35</v>
      </c>
    </row>
    <row r="50" spans="1:1" x14ac:dyDescent="0.25">
      <c r="A50" s="6" t="s">
        <v>60</v>
      </c>
    </row>
    <row r="51" spans="1:1" x14ac:dyDescent="0.25">
      <c r="A51" s="7" t="s">
        <v>10</v>
      </c>
    </row>
    <row r="52" spans="1:5" x14ac:dyDescent="0.2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</row>
    <row r="53" spans="2:5" x14ac:dyDescent="0.25">
      <c r="B53" t="s">
        <v>61</v>
      </c>
      <c r="C53" s="9"/>
      <c r="D53" t="s">
        <v>17</v>
      </c>
      <c r="E53" s="10" t="s">
        <v>62</v>
      </c>
    </row>
    <row r="54" spans="2:5" x14ac:dyDescent="0.25">
      <c r="B54" t="s">
        <v>63</v>
      </c>
      <c r="C54" s="17"/>
      <c r="D54" t="s">
        <v>49</v>
      </c>
      <c r="E54" s="10" t="s">
        <v>64</v>
      </c>
    </row>
    <row r="55" spans="2:5" x14ac:dyDescent="0.25">
      <c r="B55" t="s">
        <v>65</v>
      </c>
      <c r="C55" s="11"/>
      <c r="D55" t="s">
        <v>20</v>
      </c>
      <c r="E55" s="10" t="s">
        <v>66</v>
      </c>
    </row>
    <row r="56" spans="2:5" x14ac:dyDescent="0.25">
      <c r="B56" t="s">
        <v>67</v>
      </c>
      <c r="C56" s="11"/>
      <c r="D56" t="s">
        <v>20</v>
      </c>
      <c r="E56" s="10" t="s">
        <v>68</v>
      </c>
    </row>
    <row r="57" spans="2:5" x14ac:dyDescent="0.25">
      <c r="B57" t="s">
        <v>45</v>
      </c>
      <c r="C57" s="9"/>
      <c r="D57" t="s">
        <v>17</v>
      </c>
      <c r="E57" s="10" t="s">
        <v>46</v>
      </c>
    </row>
    <row r="58" spans="2:5" x14ac:dyDescent="0.25">
      <c r="B58" t="s">
        <v>47</v>
      </c>
      <c r="C58" s="11"/>
      <c r="D58" t="s">
        <v>20</v>
      </c>
      <c r="E58" s="10" t="s">
        <v>23</v>
      </c>
    </row>
    <row r="60" spans="1:1" x14ac:dyDescent="0.25">
      <c r="A60" s="7" t="s">
        <v>24</v>
      </c>
    </row>
    <row r="61" spans="1:5" x14ac:dyDescent="0.25">
      <c r="A61" s="8" t="s">
        <v>11</v>
      </c>
      <c r="B61" s="8" t="s">
        <v>12</v>
      </c>
      <c r="C61" s="8" t="s">
        <v>13</v>
      </c>
      <c r="D61" s="8" t="s">
        <v>14</v>
      </c>
      <c r="E61" s="8" t="s">
        <v>25</v>
      </c>
    </row>
    <row r="62" spans="2:5" x14ac:dyDescent="0.25">
      <c r="B62" t="s">
        <v>69</v>
      </c>
      <c r="C62" s="15">
        <f>Input_SeoRoi_MonthlyOrganicVisits*Input_SeoRoi_VisitorToLeadRate/100</f>
        <v>0</v>
      </c>
      <c r="D62" t="s">
        <v>49</v>
      </c>
      <c r="E62" s="10" t="s">
        <v>70</v>
      </c>
    </row>
    <row r="63" spans="2:5" x14ac:dyDescent="0.25">
      <c r="B63" t="s">
        <v>53</v>
      </c>
      <c r="C63" s="15">
        <f>Output_SeoRoi_Leads*Input_SeoRoi_LeadToCustomerRate/100</f>
        <v>0</v>
      </c>
      <c r="D63" t="s">
        <v>49</v>
      </c>
      <c r="E63" s="10" t="s">
        <v>54</v>
      </c>
    </row>
    <row r="64" spans="2:5" x14ac:dyDescent="0.25">
      <c r="B64" t="s">
        <v>55</v>
      </c>
      <c r="C64" s="12">
        <f>Output_SeoRoi_Customers*Input_SeoRoi_AverageSale*Input_SeoRoi_GrossMargin/100</f>
        <v>0</v>
      </c>
      <c r="D64" t="s">
        <v>17</v>
      </c>
      <c r="E64" s="10" t="s">
        <v>71</v>
      </c>
    </row>
    <row r="65" spans="2:5" x14ac:dyDescent="0.25">
      <c r="B65" t="s">
        <v>72</v>
      </c>
      <c r="C65" s="12">
        <f>Output_SeoRoi_GrossProfit-Input_SeoRoi_MonthlySeoCost</f>
        <v>0</v>
      </c>
      <c r="D65" t="s">
        <v>17</v>
      </c>
      <c r="E65" s="10" t="s">
        <v>73</v>
      </c>
    </row>
    <row r="66" spans="2:5" x14ac:dyDescent="0.25">
      <c r="B66" t="s">
        <v>74</v>
      </c>
      <c r="C66" s="16">
        <f>Output_SeoRoi_NetReturn/Input_SeoRoi_MonthlySeoCost</f>
        <v>0</v>
      </c>
      <c r="D66" t="s">
        <v>20</v>
      </c>
      <c r="E66" s="10" t="s">
        <v>75</v>
      </c>
    </row>
    <row r="68" spans="1:1" x14ac:dyDescent="0.25">
      <c r="A68" s="13" t="s">
        <v>34</v>
      </c>
    </row>
    <row r="69" spans="2:5" s="14" customFormat="1" x14ac:dyDescent="0.25">
      <c r="B69" s="14" t="s">
        <v>69</v>
      </c>
      <c r="C69" s="14">
        <v>62.5</v>
      </c>
      <c r="D69" s="14" t="s">
        <v>49</v>
      </c>
      <c r="E69" s="14" t="s">
        <v>35</v>
      </c>
    </row>
    <row r="70" spans="2:5" s="14" customFormat="1" x14ac:dyDescent="0.25">
      <c r="B70" s="14" t="s">
        <v>53</v>
      </c>
      <c r="C70" s="14">
        <v>12.5</v>
      </c>
      <c r="D70" s="14" t="s">
        <v>49</v>
      </c>
      <c r="E70" s="14" t="s">
        <v>35</v>
      </c>
    </row>
    <row r="71" spans="2:5" s="14" customFormat="1" x14ac:dyDescent="0.25">
      <c r="B71" s="14" t="s">
        <v>55</v>
      </c>
      <c r="C71" s="14">
        <v>6188</v>
      </c>
      <c r="D71" s="14" t="s">
        <v>17</v>
      </c>
      <c r="E71" s="14" t="s">
        <v>35</v>
      </c>
    </row>
    <row r="72" spans="2:5" s="14" customFormat="1" x14ac:dyDescent="0.25">
      <c r="B72" s="14" t="s">
        <v>72</v>
      </c>
      <c r="C72" s="14">
        <v>4388</v>
      </c>
      <c r="D72" s="14" t="s">
        <v>17</v>
      </c>
      <c r="E72" s="14" t="s">
        <v>35</v>
      </c>
    </row>
    <row r="73" spans="2:5" s="14" customFormat="1" x14ac:dyDescent="0.25">
      <c r="B73" s="14" t="s">
        <v>74</v>
      </c>
      <c r="C73" s="14" t="s">
        <v>76</v>
      </c>
      <c r="D73" s="14" t="s">
        <v>20</v>
      </c>
      <c r="E73" s="14" t="s">
        <v>35</v>
      </c>
    </row>
    <row r="75" spans="1:1" x14ac:dyDescent="0.25">
      <c r="A75" s="6" t="s">
        <v>77</v>
      </c>
    </row>
    <row r="76" spans="1:1" x14ac:dyDescent="0.25">
      <c r="A76" s="7" t="s">
        <v>10</v>
      </c>
    </row>
    <row r="77" spans="1:5" x14ac:dyDescent="0.25">
      <c r="A77" s="8" t="s">
        <v>11</v>
      </c>
      <c r="B77" s="8" t="s">
        <v>12</v>
      </c>
      <c r="C77" s="8" t="s">
        <v>13</v>
      </c>
      <c r="D77" s="8" t="s">
        <v>14</v>
      </c>
      <c r="E77" s="8" t="s">
        <v>15</v>
      </c>
    </row>
    <row r="78" spans="2:5" x14ac:dyDescent="0.25">
      <c r="B78" t="s">
        <v>78</v>
      </c>
      <c r="C78" s="17"/>
      <c r="D78" t="s">
        <v>49</v>
      </c>
      <c r="E78" s="10" t="s">
        <v>79</v>
      </c>
    </row>
    <row r="79" spans="2:5" x14ac:dyDescent="0.25">
      <c r="B79" t="s">
        <v>80</v>
      </c>
      <c r="C79" s="17"/>
      <c r="D79" t="s">
        <v>49</v>
      </c>
      <c r="E79" s="10" t="s">
        <v>81</v>
      </c>
    </row>
    <row r="80" spans="2:5" x14ac:dyDescent="0.25">
      <c r="B80" t="s">
        <v>82</v>
      </c>
      <c r="C80" s="11"/>
      <c r="D80" t="s">
        <v>20</v>
      </c>
      <c r="E80" s="10" t="s">
        <v>83</v>
      </c>
    </row>
    <row r="81" spans="2:5" x14ac:dyDescent="0.25">
      <c r="B81" t="s">
        <v>84</v>
      </c>
      <c r="C81" s="11"/>
      <c r="D81" t="s">
        <v>20</v>
      </c>
      <c r="E81" s="10" t="s">
        <v>85</v>
      </c>
    </row>
    <row r="82" spans="2:5" x14ac:dyDescent="0.25">
      <c r="B82" t="s">
        <v>86</v>
      </c>
      <c r="C82" s="9"/>
      <c r="D82" t="s">
        <v>17</v>
      </c>
      <c r="E82" s="10" t="s">
        <v>87</v>
      </c>
    </row>
    <row r="83" spans="2:5" x14ac:dyDescent="0.25">
      <c r="B83" t="s">
        <v>47</v>
      </c>
      <c r="C83" s="11"/>
      <c r="D83" t="s">
        <v>20</v>
      </c>
      <c r="E83" s="10" t="s">
        <v>23</v>
      </c>
    </row>
    <row r="84" spans="2:5" x14ac:dyDescent="0.25">
      <c r="B84" t="s">
        <v>88</v>
      </c>
      <c r="C84" s="9"/>
      <c r="D84" t="s">
        <v>17</v>
      </c>
      <c r="E84" s="10" t="s">
        <v>89</v>
      </c>
    </row>
    <row r="86" spans="1:1" x14ac:dyDescent="0.25">
      <c r="A86" s="7" t="s">
        <v>24</v>
      </c>
    </row>
    <row r="87" spans="1:5" x14ac:dyDescent="0.25">
      <c r="A87" s="8" t="s">
        <v>11</v>
      </c>
      <c r="B87" s="8" t="s">
        <v>12</v>
      </c>
      <c r="C87" s="8" t="s">
        <v>13</v>
      </c>
      <c r="D87" s="8" t="s">
        <v>14</v>
      </c>
      <c r="E87" s="8" t="s">
        <v>25</v>
      </c>
    </row>
    <row r="88" spans="2:5" x14ac:dyDescent="0.25">
      <c r="B88" t="s">
        <v>90</v>
      </c>
      <c r="C88" s="15">
        <f>Input_EmailRoi_ListSize*Input_EmailRoi_CampaignsPerMonth</f>
        <v>0</v>
      </c>
      <c r="D88" t="s">
        <v>49</v>
      </c>
      <c r="E88" s="10" t="s">
        <v>91</v>
      </c>
    </row>
    <row r="89" spans="2:5" x14ac:dyDescent="0.25">
      <c r="B89" t="s">
        <v>92</v>
      </c>
      <c r="C89" s="15">
        <f>Output_EmailRoi_Sends*Input_EmailRoi_ClickRate/100</f>
        <v>0</v>
      </c>
      <c r="D89" t="s">
        <v>49</v>
      </c>
      <c r="E89" s="10" t="s">
        <v>93</v>
      </c>
    </row>
    <row r="90" spans="2:5" x14ac:dyDescent="0.25">
      <c r="B90" t="s">
        <v>94</v>
      </c>
      <c r="C90" s="15">
        <f>Output_EmailRoi_MonthlyClicks*Input_EmailRoi_PurchaseRate/100</f>
        <v>0</v>
      </c>
      <c r="D90" t="s">
        <v>49</v>
      </c>
      <c r="E90" s="10" t="s">
        <v>95</v>
      </c>
    </row>
    <row r="91" spans="2:5" x14ac:dyDescent="0.25">
      <c r="B91" t="s">
        <v>55</v>
      </c>
      <c r="C91" s="12">
        <f>Output_EmailRoi_Orders*Input_EmailRoi_AverageOrderValue*Input_EmailRoi_GrossMargin/100</f>
        <v>0</v>
      </c>
      <c r="D91" t="s">
        <v>17</v>
      </c>
      <c r="E91" s="10" t="s">
        <v>96</v>
      </c>
    </row>
    <row r="92" spans="2:5" x14ac:dyDescent="0.25">
      <c r="B92" t="s">
        <v>72</v>
      </c>
      <c r="C92" s="12">
        <f>Output_EmailRoi_GrossProfit-Input_EmailRoi_MonthlyEmailCost</f>
        <v>0</v>
      </c>
      <c r="D92" t="s">
        <v>17</v>
      </c>
      <c r="E92" s="10" t="s">
        <v>97</v>
      </c>
    </row>
    <row r="93" spans="2:5" x14ac:dyDescent="0.25">
      <c r="B93" t="s">
        <v>98</v>
      </c>
      <c r="C93" s="16">
        <f>Output_EmailRoi_NetReturn/Input_EmailRoi_MonthlyEmailCost</f>
        <v>0</v>
      </c>
      <c r="D93" t="s">
        <v>20</v>
      </c>
      <c r="E93" s="10" t="s">
        <v>99</v>
      </c>
    </row>
    <row r="95" spans="1:1" x14ac:dyDescent="0.25">
      <c r="A95" s="13" t="s">
        <v>34</v>
      </c>
    </row>
    <row r="96" spans="2:5" s="14" customFormat="1" x14ac:dyDescent="0.25">
      <c r="B96" s="14" t="s">
        <v>90</v>
      </c>
      <c r="C96" s="14">
        <v>20000</v>
      </c>
      <c r="D96" s="14" t="s">
        <v>49</v>
      </c>
      <c r="E96" s="14" t="s">
        <v>35</v>
      </c>
    </row>
    <row r="97" spans="2:5" s="14" customFormat="1" x14ac:dyDescent="0.25">
      <c r="B97" s="14" t="s">
        <v>92</v>
      </c>
      <c r="C97" s="14">
        <v>800</v>
      </c>
      <c r="D97" s="14" t="s">
        <v>49</v>
      </c>
      <c r="E97" s="14" t="s">
        <v>35</v>
      </c>
    </row>
    <row r="98" spans="2:5" s="14" customFormat="1" x14ac:dyDescent="0.25">
      <c r="B98" s="14" t="s">
        <v>94</v>
      </c>
      <c r="C98" s="14">
        <v>40</v>
      </c>
      <c r="D98" s="14" t="s">
        <v>49</v>
      </c>
      <c r="E98" s="14" t="s">
        <v>35</v>
      </c>
    </row>
    <row r="99" spans="2:5" s="14" customFormat="1" x14ac:dyDescent="0.25">
      <c r="B99" s="14" t="s">
        <v>55</v>
      </c>
      <c r="C99" s="14">
        <v>3600</v>
      </c>
      <c r="D99" s="14" t="s">
        <v>17</v>
      </c>
      <c r="E99" s="14" t="s">
        <v>35</v>
      </c>
    </row>
    <row r="100" spans="2:5" s="14" customFormat="1" x14ac:dyDescent="0.25">
      <c r="B100" s="14" t="s">
        <v>72</v>
      </c>
      <c r="C100" s="14">
        <v>3300</v>
      </c>
      <c r="D100" s="14" t="s">
        <v>17</v>
      </c>
      <c r="E100" s="14" t="s">
        <v>35</v>
      </c>
    </row>
    <row r="101" spans="2:5" s="14" customFormat="1" x14ac:dyDescent="0.25">
      <c r="B101" s="14" t="s">
        <v>98</v>
      </c>
      <c r="C101" s="14" t="s">
        <v>100</v>
      </c>
      <c r="D101" s="14" t="s">
        <v>20</v>
      </c>
      <c r="E101" s="14" t="s">
        <v>35</v>
      </c>
    </row>
  </sheetData>
  <conditionalFormatting sqref="C14:C17">
    <cfRule type="cellIs" dxfId="0" priority="1" operator="greaterThanOrEqual">
      <formula>0</formula>
    </cfRule>
    <cfRule type="cellIs" dxfId="1" priority="2" operator="lessThan">
      <formula>0</formula>
    </cfRule>
  </conditionalFormatting>
  <conditionalFormatting sqref="C37:C41">
    <cfRule type="cellIs" dxfId="2" priority="1" operator="greaterThanOrEqual">
      <formula>0</formula>
    </cfRule>
    <cfRule type="cellIs" dxfId="3" priority="2" operator="lessThan">
      <formula>0</formula>
    </cfRule>
  </conditionalFormatting>
  <conditionalFormatting sqref="C62:C66">
    <cfRule type="cellIs" dxfId="4" priority="1" operator="greaterThanOrEqual">
      <formula>0</formula>
    </cfRule>
    <cfRule type="cellIs" dxfId="5" priority="2" operator="lessThan">
      <formula>0</formula>
    </cfRule>
  </conditionalFormatting>
  <conditionalFormatting sqref="C88:C93">
    <cfRule type="cellIs" dxfId="6" priority="1" operator="greaterThanOrEqual">
      <formula>0</formula>
    </cfRule>
    <cfRule type="cellIs" dxfId="7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101</v>
      </c>
      <c r="B3" s="8" t="s">
        <v>102</v>
      </c>
      <c r="C3" s="8" t="s">
        <v>103</v>
      </c>
    </row>
    <row r="4" spans="1:3" x14ac:dyDescent="0.25">
      <c r="A4">
        <v>1</v>
      </c>
      <c r="B4" t="s">
        <v>104</v>
      </c>
      <c r="C4" t="s">
        <v>105</v>
      </c>
    </row>
    <row r="5" spans="1:3" x14ac:dyDescent="0.25">
      <c r="A5">
        <v>2</v>
      </c>
      <c r="B5" t="s">
        <v>106</v>
      </c>
      <c r="C5" t="s">
        <v>105</v>
      </c>
    </row>
    <row r="6" spans="1:3" x14ac:dyDescent="0.25">
      <c r="A6">
        <v>3</v>
      </c>
      <c r="B6" t="s">
        <v>107</v>
      </c>
      <c r="C6" t="s">
        <v>105</v>
      </c>
    </row>
    <row r="7" spans="1:3" x14ac:dyDescent="0.25">
      <c r="A7">
        <v>4</v>
      </c>
      <c r="B7" t="s">
        <v>108</v>
      </c>
      <c r="C7" t="s">
        <v>105</v>
      </c>
    </row>
    <row r="8" spans="1:3" x14ac:dyDescent="0.25">
      <c r="A8">
        <v>5</v>
      </c>
      <c r="B8" t="s">
        <v>109</v>
      </c>
      <c r="C8" t="s">
        <v>105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