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MarketingBudget_AnnualRevenue">Dashboard!$C$8</definedName>
    <definedName name="Input_MarketingBudget_MarketingPercent">Dashboard!$C$9</definedName>
    <definedName name="Input_MarketingBudget_GrossMargin">Dashboard!$C$10</definedName>
    <definedName name="Output_MarketingBudget_AnnualBudget">Dashboard!$C$14</definedName>
    <definedName name="Output_MarketingBudget_MonthlyBudget">Dashboard!$C$15</definedName>
    <definedName name="Output_MarketingBudget_WeeklyBudget">Dashboard!$C$16</definedName>
    <definedName name="Output_MarketingBudget_BreakEvenRevenue">Dashboard!$C$17</definedName>
    <definedName name="Input_GoogleAds_MonthlySpend">Dashboard!$C$28</definedName>
    <definedName name="Input_GoogleAds_AvgCpc">Dashboard!$C$29</definedName>
    <definedName name="Input_GoogleAds_LandingConversionRate">Dashboard!$C$30</definedName>
    <definedName name="Input_GoogleAds_LeadCloseRate">Dashboard!$C$31</definedName>
    <definedName name="Input_GoogleAds_AverageSale">Dashboard!$C$32</definedName>
    <definedName name="Input_GoogleAds_GrossMargin">Dashboard!$C$33</definedName>
    <definedName name="Output_GoogleAds_Clicks">Dashboard!$C$37</definedName>
    <definedName name="Output_GoogleAds_Leads">Dashboard!$C$38</definedName>
    <definedName name="Output_GoogleAds_Customers">Dashboard!$C$39</definedName>
    <definedName name="Output_GoogleAds_GrossProfit">Dashboard!$C$40</definedName>
    <definedName name="Output_GoogleAds_Roi">Dashboard!$C$41</definedName>
    <definedName name="Input_SeoRoi_MonthlySeoCost">Dashboard!$C$53</definedName>
    <definedName name="Input_SeoRoi_MonthlyOrganicVisits">Dashboard!$C$54</definedName>
    <definedName name="Input_SeoRoi_VisitorToLeadRate">Dashboard!$C$55</definedName>
    <definedName name="Input_SeoRoi_LeadToCustomerRate">Dashboard!$C$56</definedName>
    <definedName name="Input_SeoRoi_AverageSale">Dashboard!$C$57</definedName>
    <definedName name="Input_SeoRoi_GrossMargin">Dashboard!$C$58</definedName>
    <definedName name="Output_SeoRoi_Leads">Dashboard!$C$62</definedName>
    <definedName name="Output_SeoRoi_Customers">Dashboard!$C$63</definedName>
    <definedName name="Output_SeoRoi_GrossProfit">Dashboard!$C$64</definedName>
    <definedName name="Output_SeoRoi_NetReturn">Dashboard!$C$65</definedName>
    <definedName name="Output_SeoRoi_Roi">Dashboard!$C$66</definedName>
    <definedName name="Input_EmailRoi_ListSize">Dashboard!$C$78</definedName>
    <definedName name="Input_EmailRoi_CampaignsPerMonth">Dashboard!$C$79</definedName>
    <definedName name="Input_EmailRoi_ClickRate">Dashboard!$C$80</definedName>
    <definedName name="Input_EmailRoi_PurchaseRate">Dashboard!$C$81</definedName>
    <definedName name="Input_EmailRoi_AverageOrderValue">Dashboard!$C$82</definedName>
    <definedName name="Input_EmailRoi_GrossMargin">Dashboard!$C$83</definedName>
    <definedName name="Input_EmailRoi_MonthlyEmailCost">Dashboard!$C$84</definedName>
    <definedName name="Output_EmailRoi_Sends">Dashboard!$C$88</definedName>
    <definedName name="Output_EmailRoi_MonthlyClicks">Dashboard!$C$89</definedName>
    <definedName name="Output_EmailRoi_Orders">Dashboard!$C$90</definedName>
    <definedName name="Output_EmailRoi_GrossProfit">Dashboard!$C$91</definedName>
    <definedName name="Output_EmailRoi_NetReturn">Dashboard!$C$92</definedName>
    <definedName name="Output_EmailRoi_Roi">Dashboard!$C$93</definedName>
    <definedName name="Input_WebsiteCost_SiteType">Dashboard!$C$106</definedName>
    <definedName name="Input_WebsiteCost_PageCount">Dashboard!$C$107</definedName>
    <definedName name="Input_WebsiteCost_Integrations">Dashboard!$C$108</definedName>
    <definedName name="Input_WebsiteCost_CopywritingPages">Dashboard!$C$109</definedName>
    <definedName name="Output_WebsiteCost_ProjectCost">Dashboard!$C$113</definedName>
    <definedName name="Output_WebsiteCost_Contingency">Dashboard!$C$114</definedName>
    <definedName name="Output_WebsiteCost_PlanningBudget">Dashboard!$C$115</definedName>
    <definedName name="Output_WebsiteCost_MonthlyCare">Dashboard!$C$116</definedName>
    <definedName name="Output_WebsiteCost_OneYearCare">Dashboard!$C$117</definedName>
    <definedName name="Input_BreakEven_FixedCosts">Dashboard!$C$129</definedName>
    <definedName name="Input_BreakEven_PricePerUnit">Dashboard!$C$130</definedName>
    <definedName name="Input_BreakEven_VariableCostPerUnit">Dashboard!$C$131</definedName>
    <definedName name="Output_BreakEven_ContributionMargin">Dashboard!$C$135</definedName>
    <definedName name="Output_BreakEven_BreakEvenUnits">Dashboard!$C$136</definedName>
    <definedName name="Output_BreakEven_BreakEvenRevenue">Dashboard!$C$137</definedName>
    <definedName name="Output_BreakEven_MarginPercent">Dashboard!$C$138</definedName>
    <definedName name="Input_ProfitMargin_Revenue">Dashboard!$C$149</definedName>
    <definedName name="Input_ProfitMargin_DirectCosts">Dashboard!$C$150</definedName>
    <definedName name="Input_ProfitMargin_OperatingExpenses">Dashboard!$C$151</definedName>
    <definedName name="Output_ProfitMargin_GrossProfit">Dashboard!$C$155</definedName>
    <definedName name="Output_ProfitMargin_GrossMargin">Dashboard!$C$156</definedName>
    <definedName name="Output_ProfitMargin_OperatingProfit">Dashboard!$C$157</definedName>
    <definedName name="Output_ProfitMargin_NetMargin">Dashboard!$C$158</definedName>
    <definedName name="Input_RevenueGoal_FixedCosts">Dashboard!$C$169</definedName>
    <definedName name="Input_RevenueGoal_DesiredProfit">Dashboard!$C$170</definedName>
    <definedName name="Input_RevenueGoal_GrossMargin">Dashboard!$C$171</definedName>
    <definedName name="Input_RevenueGoal_AverageSale">Dashboard!$C$172</definedName>
    <definedName name="Output_RevenueGoal_RequiredGrossProfit">Dashboard!$C$176</definedName>
    <definedName name="Output_RevenueGoal_RevenueGoal">Dashboard!$C$177</definedName>
    <definedName name="Output_RevenueGoal_SalesNeeded">Dashboard!$C$178</definedName>
    <definedName name="Output_RevenueGoal_WeeklyRevenueGoal">Dashboard!$C$179</definedName>
  </definedNames>
  <calcPr calcId="171027" fullCalcOnLoad="1"/>
</workbook>
</file>

<file path=xl/sharedStrings.xml><?xml version="1.0" encoding="utf-8"?>
<sst xmlns="http://schemas.openxmlformats.org/spreadsheetml/2006/main" count="472" uniqueCount="176">
  <si>
    <t>Combined Small Business Profit Dashboard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</si>
  <si>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</si>
  <si>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</si>
  <si>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</si>
  <si>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</si>
  <si>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</t>
  </si>
  <si>
    <t>Educational planning tool. Not tax, legal, accounting, investment, or professional advice.</t>
  </si>
  <si>
    <t>Tip: To add a chart, highlight the Outputs cells then use Insert → Chart in Excel or Google Sheets.</t>
  </si>
  <si>
    <t>Fill each highlighted input block. Output cells use live formulas.</t>
  </si>
  <si>
    <t>Marketing Budget Worksheet</t>
  </si>
  <si>
    <t>Inputs</t>
  </si>
  <si>
    <t/>
  </si>
  <si>
    <t>Label</t>
  </si>
  <si>
    <t>Value</t>
  </si>
  <si>
    <t>Unit</t>
  </si>
  <si>
    <t>Notes</t>
  </si>
  <si>
    <t>Annual revenue</t>
  </si>
  <si>
    <t>USD</t>
  </si>
  <si>
    <t>Use last year revenue or a realistic forecast.</t>
  </si>
  <si>
    <t>Marketing investment</t>
  </si>
  <si>
    <t>%</t>
  </si>
  <si>
    <t>Planning percent of annual revenue.</t>
  </si>
  <si>
    <t>Average gross margin</t>
  </si>
  <si>
    <t>Revenue left after direct costs.</t>
  </si>
  <si>
    <t>Outputs</t>
  </si>
  <si>
    <t>Formula notes</t>
  </si>
  <si>
    <t>Annual marketing budget</t>
  </si>
  <si>
    <t>Annual revenue multiplied by marketing investment percent.</t>
  </si>
  <si>
    <t>Monthly marketing budget</t>
  </si>
  <si>
    <t>Annual marketing budget divided by 12.</t>
  </si>
  <si>
    <t>Weekly budget pace</t>
  </si>
  <si>
    <t>Annual marketing budget divided by 52.</t>
  </si>
  <si>
    <t>Gross revenue needed to cover spend</t>
  </si>
  <si>
    <t>Annual marketing budget divided by gross margin percent.</t>
  </si>
  <si>
    <t>Example</t>
  </si>
  <si>
    <t>Example only</t>
  </si>
  <si>
    <t>Google Ads ROI Dashboard</t>
  </si>
  <si>
    <t>Monthly ad spend</t>
  </si>
  <si>
    <t>Media spend only.</t>
  </si>
  <si>
    <t>Average cost per click</t>
  </si>
  <si>
    <t>Average paid search CPC.</t>
  </si>
  <si>
    <t>Landing page conversion rate</t>
  </si>
  <si>
    <t>Clicks that become leads.</t>
  </si>
  <si>
    <t>Lead close rate</t>
  </si>
  <si>
    <t>Leads that become customers.</t>
  </si>
  <si>
    <t>Average sale value</t>
  </si>
  <si>
    <t>Average first purchase or project value.</t>
  </si>
  <si>
    <t>Gross margin</t>
  </si>
  <si>
    <t>Estimated clicks</t>
  </si>
  <si>
    <t>count</t>
  </si>
  <si>
    <t>Monthly ad spend divided by average CPC.</t>
  </si>
  <si>
    <t>Estimated leads</t>
  </si>
  <si>
    <t>Clicks multiplied by landing page conversion rate.</t>
  </si>
  <si>
    <t>Estimated customers</t>
  </si>
  <si>
    <t>Leads multiplied by close rate.</t>
  </si>
  <si>
    <t>Estimated gross profit</t>
  </si>
  <si>
    <t>Customers multiplied by average sale and gross margin.</t>
  </si>
  <si>
    <t>Estimated ROI</t>
  </si>
  <si>
    <t>Gross profit minus ad spend, divided by ad spend.</t>
  </si>
  <si>
    <t>80%</t>
  </si>
  <si>
    <t>SEO ROI Dashboard</t>
  </si>
  <si>
    <t>Monthly SEO cost</t>
  </si>
  <si>
    <t>Agency, tools, content, and production costs.</t>
  </si>
  <si>
    <t>Monthly organic visits</t>
  </si>
  <si>
    <t>Current visits or a realistic target.</t>
  </si>
  <si>
    <t>Visitor-to-lead rate</t>
  </si>
  <si>
    <t>Organic visitors who become leads.</t>
  </si>
  <si>
    <t>Lead-to-customer rate</t>
  </si>
  <si>
    <t>Organic leads who become customers.</t>
  </si>
  <si>
    <t>Estimated organic leads</t>
  </si>
  <si>
    <t>Organic visits multiplied by visitor-to-lead rate.</t>
  </si>
  <si>
    <t>Customers multiplied by sale value and gross margin.</t>
  </si>
  <si>
    <t>Estimated net return</t>
  </si>
  <si>
    <t>Gross profit minus SEO cost.</t>
  </si>
  <si>
    <t>Estimated SEO ROI</t>
  </si>
  <si>
    <t>Net return divided by SEO cost.</t>
  </si>
  <si>
    <t>244%</t>
  </si>
  <si>
    <t>Email Marketing ROI Dashboard</t>
  </si>
  <si>
    <t>Email list size</t>
  </si>
  <si>
    <t>Subscribers or contacts you can email.</t>
  </si>
  <si>
    <t>Campaigns per month</t>
  </si>
  <si>
    <t>Planned sends per month.</t>
  </si>
  <si>
    <t>Click rate</t>
  </si>
  <si>
    <t>Percentage of recipients who click.</t>
  </si>
  <si>
    <t>Purchase or booking rate</t>
  </si>
  <si>
    <t>Clicks that become orders or booked actions.</t>
  </si>
  <si>
    <t>Average order value</t>
  </si>
  <si>
    <t>Average order or booked action value.</t>
  </si>
  <si>
    <t>Monthly email cost</t>
  </si>
  <si>
    <t>Email platform and production costs.</t>
  </si>
  <si>
    <t>Estimated sends</t>
  </si>
  <si>
    <t>List size multiplied by campaigns per month.</t>
  </si>
  <si>
    <t>Estimated monthly clicks</t>
  </si>
  <si>
    <t>Sends multiplied by click rate.</t>
  </si>
  <si>
    <t>Estimated orders or actions</t>
  </si>
  <si>
    <t>Clicks multiplied by purchase or booking rate.</t>
  </si>
  <si>
    <t>Orders multiplied by average order value and gross margin.</t>
  </si>
  <si>
    <t>Gross profit minus email cost.</t>
  </si>
  <si>
    <t>Estimated email ROI</t>
  </si>
  <si>
    <t>Net return divided by email cost.</t>
  </si>
  <si>
    <t>1100%</t>
  </si>
  <si>
    <t>Website Cost Planning Dashboard</t>
  </si>
  <si>
    <t>Website type</t>
  </si>
  <si>
    <t>basic, leadGen, or ecommerce</t>
  </si>
  <si>
    <t>Use the same options as the calculator.</t>
  </si>
  <si>
    <t>Total pages</t>
  </si>
  <si>
    <t>Total planned pages.</t>
  </si>
  <si>
    <t>Integrations</t>
  </si>
  <si>
    <t>Forms, booking, CRM, ecommerce, or other integrations.</t>
  </si>
  <si>
    <t>Pages needing copywriting</t>
  </si>
  <si>
    <t>Pages that need new copy.</t>
  </si>
  <si>
    <t>Estimated project cost</t>
  </si>
  <si>
    <t>Base cost plus page, integration, and copywriting estimates.</t>
  </si>
  <si>
    <t>Suggested contingency</t>
  </si>
  <si>
    <t>Project cost multiplied by 20%.</t>
  </si>
  <si>
    <t>Planning budget</t>
  </si>
  <si>
    <t>Project cost plus contingency.</t>
  </si>
  <si>
    <t>Estimated monthly care</t>
  </si>
  <si>
    <t>Greater of 3% of project cost or $150.</t>
  </si>
  <si>
    <t>Estimated one-year maintenance</t>
  </si>
  <si>
    <t>Monthly care multiplied by 12.</t>
  </si>
  <si>
    <t>Break-Even Planning Dashboard</t>
  </si>
  <si>
    <t>Fixed costs</t>
  </si>
  <si>
    <t>Costs that must be covered before profit.</t>
  </si>
  <si>
    <t>Sale price per unit</t>
  </si>
  <si>
    <t>Average sale price per unit, job, or order.</t>
  </si>
  <si>
    <t>Variable cost per unit</t>
  </si>
  <si>
    <t>Cost tied directly to one unit or sale.</t>
  </si>
  <si>
    <t>Contribution margin per unit</t>
  </si>
  <si>
    <t>Sale price minus variable cost.</t>
  </si>
  <si>
    <t>Break-even units</t>
  </si>
  <si>
    <t>Fixed costs divided by contribution margin.</t>
  </si>
  <si>
    <t>Break-even revenue</t>
  </si>
  <si>
    <t>Break-even units multiplied by sale price.</t>
  </si>
  <si>
    <t>Contribution margin percent</t>
  </si>
  <si>
    <t>Contribution margin divided by sale price.</t>
  </si>
  <si>
    <t>43.3%</t>
  </si>
  <si>
    <t>Profit Margin Review Dashboard</t>
  </si>
  <si>
    <t>Revenue</t>
  </si>
  <si>
    <t>Sales for the period being reviewed.</t>
  </si>
  <si>
    <t>Direct costs</t>
  </si>
  <si>
    <t>Costs tied directly to delivery.</t>
  </si>
  <si>
    <t>Operating expenses</t>
  </si>
  <si>
    <t>Overhead and operating expenses.</t>
  </si>
  <si>
    <t>Gross profit</t>
  </si>
  <si>
    <t>Revenue minus direct costs.</t>
  </si>
  <si>
    <t>Gross profit divided by revenue.</t>
  </si>
  <si>
    <t>Operating profit</t>
  </si>
  <si>
    <t>Gross profit minus operating expenses.</t>
  </si>
  <si>
    <t>Net margin before taxes</t>
  </si>
  <si>
    <t>Operating profit divided by revenue.</t>
  </si>
  <si>
    <t>60%</t>
  </si>
  <si>
    <t>25%</t>
  </si>
  <si>
    <t>Monthly Revenue Goal Dashboard</t>
  </si>
  <si>
    <t>Monthly fixed costs</t>
  </si>
  <si>
    <t>Overhead that must be covered before profit.</t>
  </si>
  <si>
    <t>Desired monthly profit</t>
  </si>
  <si>
    <t>Target monthly profit before taxes.</t>
  </si>
  <si>
    <t>Average order, project, or customer value.</t>
  </si>
  <si>
    <t>Required gross profit</t>
  </si>
  <si>
    <t>Fixed costs plus desired profit.</t>
  </si>
  <si>
    <t>Monthly revenue goal</t>
  </si>
  <si>
    <t>Required gross profit divided by gross margin.</t>
  </si>
  <si>
    <t>Average sales needed</t>
  </si>
  <si>
    <t>Revenue goal divided by average sale value.</t>
  </si>
  <si>
    <t>Weekly revenue pace</t>
  </si>
  <si>
    <t>Monthly revenue goal divided by 4.345 weeks.</t>
  </si>
  <si>
    <t>#</t>
  </si>
  <si>
    <t>Action</t>
  </si>
  <si>
    <t>Done?</t>
  </si>
  <si>
    <t>Review margin and break-even first.</t>
  </si>
  <si>
    <t>No</t>
  </si>
  <si>
    <t>Compare marketing ROI with cash flow.</t>
  </si>
  <si>
    <t>Set one weekly revenue checkpoint.</t>
  </si>
  <si>
    <t>Prioritize one website or marketing test.</t>
  </si>
  <si>
    <t>Schedule a monthly dashboard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</si>
</sst>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"/>
    <numFmt numFmtId="165" formatCode="0.0"/>
    <numFmt numFmtId="166" formatCode="#,##0.0"/>
    <numFmt numFmtId="167" formatCode="0.0%"/>
  </numFmts>
  <fonts count="9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  <sz val="13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2" borderId="1" xfId="0" applyFont="1" applyFill="1" applyBorder="1"/>
    <xf numFmtId="164" fontId="0" fillId="3" borderId="2" xfId="0" applyNumberFormat="1" applyFill="1" applyBorder="1"/>
    <xf numFmtId="0" fontId="0" fillId="0" borderId="0" xfId="0" applyAlignment="1">
      <alignment wrapText="1"/>
    </xf>
    <xf numFmtId="165" fontId="0" fillId="3" borderId="2" xfId="0" applyNumberFormat="1" applyFill="1" applyBorder="1"/>
    <xf numFmtId="164" fontId="0" fillId="0" borderId="1" xfId="0" applyNumberFormat="1" applyBorder="1"/>
    <xf numFmtId="0" fontId="8" fillId="0" borderId="0" xfId="0" applyFont="1"/>
    <xf numFmtId="0" fontId="4" fillId="0" borderId="0" xfId="0" applyFont="1"/>
    <xf numFmtId="166" fontId="0" fillId="0" borderId="1" xfId="0" applyNumberFormat="1" applyBorder="1"/>
    <xf numFmtId="167" fontId="0" fillId="0" borderId="1" xfId="0" applyNumberFormat="1" applyBorder="1"/>
    <xf numFmtId="166" fontId="0" fillId="3" borderId="2" xfId="0" applyNumberFormat="1" applyFill="1" applyBorder="1"/>
    <xf numFmtId="0" fontId="0" fillId="3" borderId="2" xfId="0" applyFill="1" applyBorder="1"/>
  </cellXfs>
  <cellStyles count="1">
    <cellStyle name="Normal" xfId="0" builtinId="0"/>
  </cellStyles>
  <dxfs count="16"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5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5" spans="1:1" x14ac:dyDescent="0.25">
      <c r="A5" s="6" t="s">
        <v>9</v>
      </c>
    </row>
    <row r="6" spans="1:1" x14ac:dyDescent="0.25">
      <c r="A6" s="7" t="s">
        <v>10</v>
      </c>
    </row>
    <row r="7" spans="1:5" x14ac:dyDescent="0.25">
      <c r="A7" s="8" t="s">
        <v>11</v>
      </c>
      <c r="B7" s="8" t="s">
        <v>12</v>
      </c>
      <c r="C7" s="8" t="s">
        <v>13</v>
      </c>
      <c r="D7" s="8" t="s">
        <v>14</v>
      </c>
      <c r="E7" s="8" t="s">
        <v>15</v>
      </c>
    </row>
    <row r="8" spans="2:5" x14ac:dyDescent="0.25">
      <c r="B8" t="s">
        <v>16</v>
      </c>
      <c r="C8" s="9"/>
      <c r="D8" t="s">
        <v>17</v>
      </c>
      <c r="E8" s="10" t="s">
        <v>18</v>
      </c>
    </row>
    <row r="9" spans="2:5" x14ac:dyDescent="0.25">
      <c r="B9" t="s">
        <v>19</v>
      </c>
      <c r="C9" s="11"/>
      <c r="D9" t="s">
        <v>20</v>
      </c>
      <c r="E9" s="10" t="s">
        <v>21</v>
      </c>
    </row>
    <row r="10" spans="2:5" x14ac:dyDescent="0.25">
      <c r="B10" t="s">
        <v>22</v>
      </c>
      <c r="C10" s="11"/>
      <c r="D10" t="s">
        <v>20</v>
      </c>
      <c r="E10" s="10" t="s">
        <v>23</v>
      </c>
    </row>
    <row r="12" spans="1:1" x14ac:dyDescent="0.25">
      <c r="A12" s="7" t="s">
        <v>24</v>
      </c>
    </row>
    <row r="13" spans="1:5" x14ac:dyDescent="0.25">
      <c r="A13" s="8" t="s">
        <v>11</v>
      </c>
      <c r="B13" s="8" t="s">
        <v>12</v>
      </c>
      <c r="C13" s="8" t="s">
        <v>13</v>
      </c>
      <c r="D13" s="8" t="s">
        <v>14</v>
      </c>
      <c r="E13" s="8" t="s">
        <v>25</v>
      </c>
    </row>
    <row r="14" spans="2:5" x14ac:dyDescent="0.25">
      <c r="B14" t="s">
        <v>26</v>
      </c>
      <c r="C14" s="12">
        <f>Input_MarketingBudget_AnnualRevenue*Input_MarketingBudget_MarketingPercent/100</f>
        <v>0</v>
      </c>
      <c r="D14" t="s">
        <v>17</v>
      </c>
      <c r="E14" s="10" t="s">
        <v>27</v>
      </c>
    </row>
    <row r="15" spans="2:5" x14ac:dyDescent="0.25">
      <c r="B15" t="s">
        <v>28</v>
      </c>
      <c r="C15" s="12">
        <f>Output_MarketingBudget_AnnualBudget/12</f>
        <v>0</v>
      </c>
      <c r="D15" t="s">
        <v>17</v>
      </c>
      <c r="E15" s="10" t="s">
        <v>29</v>
      </c>
    </row>
    <row r="16" spans="2:5" x14ac:dyDescent="0.25">
      <c r="B16" t="s">
        <v>30</v>
      </c>
      <c r="C16" s="12">
        <f>Output_MarketingBudget_AnnualBudget/52</f>
        <v>0</v>
      </c>
      <c r="D16" t="s">
        <v>17</v>
      </c>
      <c r="E16" s="10" t="s">
        <v>31</v>
      </c>
    </row>
    <row r="17" spans="2:5" x14ac:dyDescent="0.25">
      <c r="B17" t="s">
        <v>32</v>
      </c>
      <c r="C17" s="12">
        <f>Output_MarketingBudget_AnnualBudget/(Input_MarketingBudget_GrossMargin/100)</f>
        <v>0</v>
      </c>
      <c r="D17" t="s">
        <v>17</v>
      </c>
      <c r="E17" s="10" t="s">
        <v>33</v>
      </c>
    </row>
    <row r="19" spans="1:1" x14ac:dyDescent="0.25">
      <c r="A19" s="13" t="s">
        <v>34</v>
      </c>
    </row>
    <row r="20" spans="2:5" s="14" customFormat="1" x14ac:dyDescent="0.25">
      <c r="B20" s="14" t="s">
        <v>26</v>
      </c>
      <c r="C20" s="14">
        <v>40000</v>
      </c>
      <c r="D20" s="14" t="s">
        <v>17</v>
      </c>
      <c r="E20" s="14" t="s">
        <v>35</v>
      </c>
    </row>
    <row r="21" spans="2:5" s="14" customFormat="1" x14ac:dyDescent="0.25">
      <c r="B21" s="14" t="s">
        <v>28</v>
      </c>
      <c r="C21" s="14">
        <v>3333</v>
      </c>
      <c r="D21" s="14" t="s">
        <v>17</v>
      </c>
      <c r="E21" s="14" t="s">
        <v>35</v>
      </c>
    </row>
    <row r="22" spans="2:5" s="14" customFormat="1" x14ac:dyDescent="0.25">
      <c r="B22" s="14" t="s">
        <v>30</v>
      </c>
      <c r="C22" s="14">
        <v>769</v>
      </c>
      <c r="D22" s="14" t="s">
        <v>17</v>
      </c>
      <c r="E22" s="14" t="s">
        <v>35</v>
      </c>
    </row>
    <row r="23" spans="2:5" s="14" customFormat="1" x14ac:dyDescent="0.25">
      <c r="B23" s="14" t="s">
        <v>32</v>
      </c>
      <c r="C23" s="14">
        <v>72727</v>
      </c>
      <c r="D23" s="14" t="s">
        <v>17</v>
      </c>
      <c r="E23" s="14" t="s">
        <v>35</v>
      </c>
    </row>
    <row r="25" spans="1:1" x14ac:dyDescent="0.25">
      <c r="A25" s="6" t="s">
        <v>36</v>
      </c>
    </row>
    <row r="26" spans="1:1" x14ac:dyDescent="0.25">
      <c r="A26" s="7" t="s">
        <v>10</v>
      </c>
    </row>
    <row r="27" spans="1:5" x14ac:dyDescent="0.25">
      <c r="A27" s="8" t="s">
        <v>11</v>
      </c>
      <c r="B27" s="8" t="s">
        <v>12</v>
      </c>
      <c r="C27" s="8" t="s">
        <v>13</v>
      </c>
      <c r="D27" s="8" t="s">
        <v>14</v>
      </c>
      <c r="E27" s="8" t="s">
        <v>15</v>
      </c>
    </row>
    <row r="28" spans="2:5" x14ac:dyDescent="0.25">
      <c r="B28" t="s">
        <v>37</v>
      </c>
      <c r="C28" s="9"/>
      <c r="D28" t="s">
        <v>17</v>
      </c>
      <c r="E28" s="10" t="s">
        <v>38</v>
      </c>
    </row>
    <row r="29" spans="2:5" x14ac:dyDescent="0.25">
      <c r="B29" t="s">
        <v>39</v>
      </c>
      <c r="C29" s="9"/>
      <c r="D29" t="s">
        <v>17</v>
      </c>
      <c r="E29" s="10" t="s">
        <v>40</v>
      </c>
    </row>
    <row r="30" spans="2:5" x14ac:dyDescent="0.25">
      <c r="B30" t="s">
        <v>41</v>
      </c>
      <c r="C30" s="11"/>
      <c r="D30" t="s">
        <v>20</v>
      </c>
      <c r="E30" s="10" t="s">
        <v>42</v>
      </c>
    </row>
    <row r="31" spans="2:5" x14ac:dyDescent="0.25">
      <c r="B31" t="s">
        <v>43</v>
      </c>
      <c r="C31" s="11"/>
      <c r="D31" t="s">
        <v>20</v>
      </c>
      <c r="E31" s="10" t="s">
        <v>44</v>
      </c>
    </row>
    <row r="32" spans="2:5" x14ac:dyDescent="0.25">
      <c r="B32" t="s">
        <v>45</v>
      </c>
      <c r="C32" s="9"/>
      <c r="D32" t="s">
        <v>17</v>
      </c>
      <c r="E32" s="10" t="s">
        <v>46</v>
      </c>
    </row>
    <row r="33" spans="2:5" x14ac:dyDescent="0.25">
      <c r="B33" t="s">
        <v>47</v>
      </c>
      <c r="C33" s="11"/>
      <c r="D33" t="s">
        <v>20</v>
      </c>
      <c r="E33" s="10" t="s">
        <v>23</v>
      </c>
    </row>
    <row r="35" spans="1:1" x14ac:dyDescent="0.25">
      <c r="A35" s="7" t="s">
        <v>24</v>
      </c>
    </row>
    <row r="36" spans="1:5" x14ac:dyDescent="0.25">
      <c r="A36" s="8" t="s">
        <v>11</v>
      </c>
      <c r="B36" s="8" t="s">
        <v>12</v>
      </c>
      <c r="C36" s="8" t="s">
        <v>13</v>
      </c>
      <c r="D36" s="8" t="s">
        <v>14</v>
      </c>
      <c r="E36" s="8" t="s">
        <v>25</v>
      </c>
    </row>
    <row r="37" spans="2:5" x14ac:dyDescent="0.25">
      <c r="B37" t="s">
        <v>48</v>
      </c>
      <c r="C37" s="15">
        <f>Input_GoogleAds_MonthlySpend/Input_GoogleAds_AvgCpc</f>
        <v>0</v>
      </c>
      <c r="D37" t="s">
        <v>49</v>
      </c>
      <c r="E37" s="10" t="s">
        <v>50</v>
      </c>
    </row>
    <row r="38" spans="2:5" x14ac:dyDescent="0.25">
      <c r="B38" t="s">
        <v>51</v>
      </c>
      <c r="C38" s="15">
        <f>Output_GoogleAds_Clicks*Input_GoogleAds_LandingConversionRate/100</f>
        <v>0</v>
      </c>
      <c r="D38" t="s">
        <v>49</v>
      </c>
      <c r="E38" s="10" t="s">
        <v>52</v>
      </c>
    </row>
    <row r="39" spans="2:5" x14ac:dyDescent="0.25">
      <c r="B39" t="s">
        <v>53</v>
      </c>
      <c r="C39" s="15">
        <f>Output_GoogleAds_Leads*Input_GoogleAds_LeadCloseRate/100</f>
        <v>0</v>
      </c>
      <c r="D39" t="s">
        <v>49</v>
      </c>
      <c r="E39" s="10" t="s">
        <v>54</v>
      </c>
    </row>
    <row r="40" spans="2:5" x14ac:dyDescent="0.25">
      <c r="B40" t="s">
        <v>55</v>
      </c>
      <c r="C40" s="12">
        <f>Output_GoogleAds_Customers*Input_GoogleAds_AverageSale*Input_GoogleAds_GrossMargin/100</f>
        <v>0</v>
      </c>
      <c r="D40" t="s">
        <v>17</v>
      </c>
      <c r="E40" s="10" t="s">
        <v>56</v>
      </c>
    </row>
    <row r="41" spans="2:5" x14ac:dyDescent="0.25">
      <c r="B41" t="s">
        <v>57</v>
      </c>
      <c r="C41" s="16">
        <f>(Output_GoogleAds_GrossProfit-Input_GoogleAds_MonthlySpend)/Input_GoogleAds_MonthlySpend</f>
        <v>0</v>
      </c>
      <c r="D41" t="s">
        <v>20</v>
      </c>
      <c r="E41" s="10" t="s">
        <v>58</v>
      </c>
    </row>
    <row r="43" spans="1:1" x14ac:dyDescent="0.25">
      <c r="A43" s="13" t="s">
        <v>34</v>
      </c>
    </row>
    <row r="44" spans="2:5" s="14" customFormat="1" x14ac:dyDescent="0.25">
      <c r="B44" s="14" t="s">
        <v>48</v>
      </c>
      <c r="C44" s="14">
        <v>500</v>
      </c>
      <c r="D44" s="14" t="s">
        <v>49</v>
      </c>
      <c r="E44" s="14" t="s">
        <v>35</v>
      </c>
    </row>
    <row r="45" spans="2:5" s="14" customFormat="1" x14ac:dyDescent="0.25">
      <c r="B45" s="14" t="s">
        <v>51</v>
      </c>
      <c r="C45" s="14">
        <v>30</v>
      </c>
      <c r="D45" s="14" t="s">
        <v>49</v>
      </c>
      <c r="E45" s="14" t="s">
        <v>35</v>
      </c>
    </row>
    <row r="46" spans="2:5" s="14" customFormat="1" x14ac:dyDescent="0.25">
      <c r="B46" s="14" t="s">
        <v>53</v>
      </c>
      <c r="C46" s="14">
        <v>7.5</v>
      </c>
      <c r="D46" s="14" t="s">
        <v>49</v>
      </c>
      <c r="E46" s="14" t="s">
        <v>35</v>
      </c>
    </row>
    <row r="47" spans="2:5" s="14" customFormat="1" x14ac:dyDescent="0.25">
      <c r="B47" s="14" t="s">
        <v>55</v>
      </c>
      <c r="C47" s="14">
        <v>4500</v>
      </c>
      <c r="D47" s="14" t="s">
        <v>17</v>
      </c>
      <c r="E47" s="14" t="s">
        <v>35</v>
      </c>
    </row>
    <row r="48" spans="2:5" s="14" customFormat="1" x14ac:dyDescent="0.25">
      <c r="B48" s="14" t="s">
        <v>57</v>
      </c>
      <c r="C48" s="14" t="s">
        <v>59</v>
      </c>
      <c r="D48" s="14" t="s">
        <v>20</v>
      </c>
      <c r="E48" s="14" t="s">
        <v>35</v>
      </c>
    </row>
    <row r="50" spans="1:1" x14ac:dyDescent="0.25">
      <c r="A50" s="6" t="s">
        <v>60</v>
      </c>
    </row>
    <row r="51" spans="1:1" x14ac:dyDescent="0.25">
      <c r="A51" s="7" t="s">
        <v>10</v>
      </c>
    </row>
    <row r="52" spans="1:5" x14ac:dyDescent="0.25">
      <c r="A52" s="8" t="s">
        <v>11</v>
      </c>
      <c r="B52" s="8" t="s">
        <v>12</v>
      </c>
      <c r="C52" s="8" t="s">
        <v>13</v>
      </c>
      <c r="D52" s="8" t="s">
        <v>14</v>
      </c>
      <c r="E52" s="8" t="s">
        <v>15</v>
      </c>
    </row>
    <row r="53" spans="2:5" x14ac:dyDescent="0.25">
      <c r="B53" t="s">
        <v>61</v>
      </c>
      <c r="C53" s="9"/>
      <c r="D53" t="s">
        <v>17</v>
      </c>
      <c r="E53" s="10" t="s">
        <v>62</v>
      </c>
    </row>
    <row r="54" spans="2:5" x14ac:dyDescent="0.25">
      <c r="B54" t="s">
        <v>63</v>
      </c>
      <c r="C54" s="17"/>
      <c r="D54" t="s">
        <v>49</v>
      </c>
      <c r="E54" s="10" t="s">
        <v>64</v>
      </c>
    </row>
    <row r="55" spans="2:5" x14ac:dyDescent="0.25">
      <c r="B55" t="s">
        <v>65</v>
      </c>
      <c r="C55" s="11"/>
      <c r="D55" t="s">
        <v>20</v>
      </c>
      <c r="E55" s="10" t="s">
        <v>66</v>
      </c>
    </row>
    <row r="56" spans="2:5" x14ac:dyDescent="0.25">
      <c r="B56" t="s">
        <v>67</v>
      </c>
      <c r="C56" s="11"/>
      <c r="D56" t="s">
        <v>20</v>
      </c>
      <c r="E56" s="10" t="s">
        <v>68</v>
      </c>
    </row>
    <row r="57" spans="2:5" x14ac:dyDescent="0.25">
      <c r="B57" t="s">
        <v>45</v>
      </c>
      <c r="C57" s="9"/>
      <c r="D57" t="s">
        <v>17</v>
      </c>
      <c r="E57" s="10" t="s">
        <v>46</v>
      </c>
    </row>
    <row r="58" spans="2:5" x14ac:dyDescent="0.25">
      <c r="B58" t="s">
        <v>47</v>
      </c>
      <c r="C58" s="11"/>
      <c r="D58" t="s">
        <v>20</v>
      </c>
      <c r="E58" s="10" t="s">
        <v>23</v>
      </c>
    </row>
    <row r="60" spans="1:1" x14ac:dyDescent="0.25">
      <c r="A60" s="7" t="s">
        <v>24</v>
      </c>
    </row>
    <row r="61" spans="1:5" x14ac:dyDescent="0.25">
      <c r="A61" s="8" t="s">
        <v>11</v>
      </c>
      <c r="B61" s="8" t="s">
        <v>12</v>
      </c>
      <c r="C61" s="8" t="s">
        <v>13</v>
      </c>
      <c r="D61" s="8" t="s">
        <v>14</v>
      </c>
      <c r="E61" s="8" t="s">
        <v>25</v>
      </c>
    </row>
    <row r="62" spans="2:5" x14ac:dyDescent="0.25">
      <c r="B62" t="s">
        <v>69</v>
      </c>
      <c r="C62" s="15">
        <f>Input_SeoRoi_MonthlyOrganicVisits*Input_SeoRoi_VisitorToLeadRate/100</f>
        <v>0</v>
      </c>
      <c r="D62" t="s">
        <v>49</v>
      </c>
      <c r="E62" s="10" t="s">
        <v>70</v>
      </c>
    </row>
    <row r="63" spans="2:5" x14ac:dyDescent="0.25">
      <c r="B63" t="s">
        <v>53</v>
      </c>
      <c r="C63" s="15">
        <f>Output_SeoRoi_Leads*Input_SeoRoi_LeadToCustomerRate/100</f>
        <v>0</v>
      </c>
      <c r="D63" t="s">
        <v>49</v>
      </c>
      <c r="E63" s="10" t="s">
        <v>54</v>
      </c>
    </row>
    <row r="64" spans="2:5" x14ac:dyDescent="0.25">
      <c r="B64" t="s">
        <v>55</v>
      </c>
      <c r="C64" s="12">
        <f>Output_SeoRoi_Customers*Input_SeoRoi_AverageSale*Input_SeoRoi_GrossMargin/100</f>
        <v>0</v>
      </c>
      <c r="D64" t="s">
        <v>17</v>
      </c>
      <c r="E64" s="10" t="s">
        <v>71</v>
      </c>
    </row>
    <row r="65" spans="2:5" x14ac:dyDescent="0.25">
      <c r="B65" t="s">
        <v>72</v>
      </c>
      <c r="C65" s="12">
        <f>Output_SeoRoi_GrossProfit-Input_SeoRoi_MonthlySeoCost</f>
        <v>0</v>
      </c>
      <c r="D65" t="s">
        <v>17</v>
      </c>
      <c r="E65" s="10" t="s">
        <v>73</v>
      </c>
    </row>
    <row r="66" spans="2:5" x14ac:dyDescent="0.25">
      <c r="B66" t="s">
        <v>74</v>
      </c>
      <c r="C66" s="16">
        <f>Output_SeoRoi_NetReturn/Input_SeoRoi_MonthlySeoCost</f>
        <v>0</v>
      </c>
      <c r="D66" t="s">
        <v>20</v>
      </c>
      <c r="E66" s="10" t="s">
        <v>75</v>
      </c>
    </row>
    <row r="68" spans="1:1" x14ac:dyDescent="0.25">
      <c r="A68" s="13" t="s">
        <v>34</v>
      </c>
    </row>
    <row r="69" spans="2:5" s="14" customFormat="1" x14ac:dyDescent="0.25">
      <c r="B69" s="14" t="s">
        <v>69</v>
      </c>
      <c r="C69" s="14">
        <v>62.5</v>
      </c>
      <c r="D69" s="14" t="s">
        <v>49</v>
      </c>
      <c r="E69" s="14" t="s">
        <v>35</v>
      </c>
    </row>
    <row r="70" spans="2:5" s="14" customFormat="1" x14ac:dyDescent="0.25">
      <c r="B70" s="14" t="s">
        <v>53</v>
      </c>
      <c r="C70" s="14">
        <v>12.5</v>
      </c>
      <c r="D70" s="14" t="s">
        <v>49</v>
      </c>
      <c r="E70" s="14" t="s">
        <v>35</v>
      </c>
    </row>
    <row r="71" spans="2:5" s="14" customFormat="1" x14ac:dyDescent="0.25">
      <c r="B71" s="14" t="s">
        <v>55</v>
      </c>
      <c r="C71" s="14">
        <v>6188</v>
      </c>
      <c r="D71" s="14" t="s">
        <v>17</v>
      </c>
      <c r="E71" s="14" t="s">
        <v>35</v>
      </c>
    </row>
    <row r="72" spans="2:5" s="14" customFormat="1" x14ac:dyDescent="0.25">
      <c r="B72" s="14" t="s">
        <v>72</v>
      </c>
      <c r="C72" s="14">
        <v>4388</v>
      </c>
      <c r="D72" s="14" t="s">
        <v>17</v>
      </c>
      <c r="E72" s="14" t="s">
        <v>35</v>
      </c>
    </row>
    <row r="73" spans="2:5" s="14" customFormat="1" x14ac:dyDescent="0.25">
      <c r="B73" s="14" t="s">
        <v>74</v>
      </c>
      <c r="C73" s="14" t="s">
        <v>76</v>
      </c>
      <c r="D73" s="14" t="s">
        <v>20</v>
      </c>
      <c r="E73" s="14" t="s">
        <v>35</v>
      </c>
    </row>
    <row r="75" spans="1:1" x14ac:dyDescent="0.25">
      <c r="A75" s="6" t="s">
        <v>77</v>
      </c>
    </row>
    <row r="76" spans="1:1" x14ac:dyDescent="0.25">
      <c r="A76" s="7" t="s">
        <v>10</v>
      </c>
    </row>
    <row r="77" spans="1:5" x14ac:dyDescent="0.25">
      <c r="A77" s="8" t="s">
        <v>11</v>
      </c>
      <c r="B77" s="8" t="s">
        <v>12</v>
      </c>
      <c r="C77" s="8" t="s">
        <v>13</v>
      </c>
      <c r="D77" s="8" t="s">
        <v>14</v>
      </c>
      <c r="E77" s="8" t="s">
        <v>15</v>
      </c>
    </row>
    <row r="78" spans="2:5" x14ac:dyDescent="0.25">
      <c r="B78" t="s">
        <v>78</v>
      </c>
      <c r="C78" s="17"/>
      <c r="D78" t="s">
        <v>49</v>
      </c>
      <c r="E78" s="10" t="s">
        <v>79</v>
      </c>
    </row>
    <row r="79" spans="2:5" x14ac:dyDescent="0.25">
      <c r="B79" t="s">
        <v>80</v>
      </c>
      <c r="C79" s="17"/>
      <c r="D79" t="s">
        <v>49</v>
      </c>
      <c r="E79" s="10" t="s">
        <v>81</v>
      </c>
    </row>
    <row r="80" spans="2:5" x14ac:dyDescent="0.25">
      <c r="B80" t="s">
        <v>82</v>
      </c>
      <c r="C80" s="11"/>
      <c r="D80" t="s">
        <v>20</v>
      </c>
      <c r="E80" s="10" t="s">
        <v>83</v>
      </c>
    </row>
    <row r="81" spans="2:5" x14ac:dyDescent="0.25">
      <c r="B81" t="s">
        <v>84</v>
      </c>
      <c r="C81" s="11"/>
      <c r="D81" t="s">
        <v>20</v>
      </c>
      <c r="E81" s="10" t="s">
        <v>85</v>
      </c>
    </row>
    <row r="82" spans="2:5" x14ac:dyDescent="0.25">
      <c r="B82" t="s">
        <v>86</v>
      </c>
      <c r="C82" s="9"/>
      <c r="D82" t="s">
        <v>17</v>
      </c>
      <c r="E82" s="10" t="s">
        <v>87</v>
      </c>
    </row>
    <row r="83" spans="2:5" x14ac:dyDescent="0.25">
      <c r="B83" t="s">
        <v>47</v>
      </c>
      <c r="C83" s="11"/>
      <c r="D83" t="s">
        <v>20</v>
      </c>
      <c r="E83" s="10" t="s">
        <v>23</v>
      </c>
    </row>
    <row r="84" spans="2:5" x14ac:dyDescent="0.25">
      <c r="B84" t="s">
        <v>88</v>
      </c>
      <c r="C84" s="9"/>
      <c r="D84" t="s">
        <v>17</v>
      </c>
      <c r="E84" s="10" t="s">
        <v>89</v>
      </c>
    </row>
    <row r="86" spans="1:1" x14ac:dyDescent="0.25">
      <c r="A86" s="7" t="s">
        <v>24</v>
      </c>
    </row>
    <row r="87" spans="1:5" x14ac:dyDescent="0.25">
      <c r="A87" s="8" t="s">
        <v>11</v>
      </c>
      <c r="B87" s="8" t="s">
        <v>12</v>
      </c>
      <c r="C87" s="8" t="s">
        <v>13</v>
      </c>
      <c r="D87" s="8" t="s">
        <v>14</v>
      </c>
      <c r="E87" s="8" t="s">
        <v>25</v>
      </c>
    </row>
    <row r="88" spans="2:5" x14ac:dyDescent="0.25">
      <c r="B88" t="s">
        <v>90</v>
      </c>
      <c r="C88" s="15">
        <f>Input_EmailRoi_ListSize*Input_EmailRoi_CampaignsPerMonth</f>
        <v>0</v>
      </c>
      <c r="D88" t="s">
        <v>49</v>
      </c>
      <c r="E88" s="10" t="s">
        <v>91</v>
      </c>
    </row>
    <row r="89" spans="2:5" x14ac:dyDescent="0.25">
      <c r="B89" t="s">
        <v>92</v>
      </c>
      <c r="C89" s="15">
        <f>Output_EmailRoi_Sends*Input_EmailRoi_ClickRate/100</f>
        <v>0</v>
      </c>
      <c r="D89" t="s">
        <v>49</v>
      </c>
      <c r="E89" s="10" t="s">
        <v>93</v>
      </c>
    </row>
    <row r="90" spans="2:5" x14ac:dyDescent="0.25">
      <c r="B90" t="s">
        <v>94</v>
      </c>
      <c r="C90" s="15">
        <f>Output_EmailRoi_MonthlyClicks*Input_EmailRoi_PurchaseRate/100</f>
        <v>0</v>
      </c>
      <c r="D90" t="s">
        <v>49</v>
      </c>
      <c r="E90" s="10" t="s">
        <v>95</v>
      </c>
    </row>
    <row r="91" spans="2:5" x14ac:dyDescent="0.25">
      <c r="B91" t="s">
        <v>55</v>
      </c>
      <c r="C91" s="12">
        <f>Output_EmailRoi_Orders*Input_EmailRoi_AverageOrderValue*Input_EmailRoi_GrossMargin/100</f>
        <v>0</v>
      </c>
      <c r="D91" t="s">
        <v>17</v>
      </c>
      <c r="E91" s="10" t="s">
        <v>96</v>
      </c>
    </row>
    <row r="92" spans="2:5" x14ac:dyDescent="0.25">
      <c r="B92" t="s">
        <v>72</v>
      </c>
      <c r="C92" s="12">
        <f>Output_EmailRoi_GrossProfit-Input_EmailRoi_MonthlyEmailCost</f>
        <v>0</v>
      </c>
      <c r="D92" t="s">
        <v>17</v>
      </c>
      <c r="E92" s="10" t="s">
        <v>97</v>
      </c>
    </row>
    <row r="93" spans="2:5" x14ac:dyDescent="0.25">
      <c r="B93" t="s">
        <v>98</v>
      </c>
      <c r="C93" s="16">
        <f>Output_EmailRoi_NetReturn/Input_EmailRoi_MonthlyEmailCost</f>
        <v>0</v>
      </c>
      <c r="D93" t="s">
        <v>20</v>
      </c>
      <c r="E93" s="10" t="s">
        <v>99</v>
      </c>
    </row>
    <row r="95" spans="1:1" x14ac:dyDescent="0.25">
      <c r="A95" s="13" t="s">
        <v>34</v>
      </c>
    </row>
    <row r="96" spans="2:5" s="14" customFormat="1" x14ac:dyDescent="0.25">
      <c r="B96" s="14" t="s">
        <v>90</v>
      </c>
      <c r="C96" s="14">
        <v>20000</v>
      </c>
      <c r="D96" s="14" t="s">
        <v>49</v>
      </c>
      <c r="E96" s="14" t="s">
        <v>35</v>
      </c>
    </row>
    <row r="97" spans="2:5" s="14" customFormat="1" x14ac:dyDescent="0.25">
      <c r="B97" s="14" t="s">
        <v>92</v>
      </c>
      <c r="C97" s="14">
        <v>800</v>
      </c>
      <c r="D97" s="14" t="s">
        <v>49</v>
      </c>
      <c r="E97" s="14" t="s">
        <v>35</v>
      </c>
    </row>
    <row r="98" spans="2:5" s="14" customFormat="1" x14ac:dyDescent="0.25">
      <c r="B98" s="14" t="s">
        <v>94</v>
      </c>
      <c r="C98" s="14">
        <v>40</v>
      </c>
      <c r="D98" s="14" t="s">
        <v>49</v>
      </c>
      <c r="E98" s="14" t="s">
        <v>35</v>
      </c>
    </row>
    <row r="99" spans="2:5" s="14" customFormat="1" x14ac:dyDescent="0.25">
      <c r="B99" s="14" t="s">
        <v>55</v>
      </c>
      <c r="C99" s="14">
        <v>3600</v>
      </c>
      <c r="D99" s="14" t="s">
        <v>17</v>
      </c>
      <c r="E99" s="14" t="s">
        <v>35</v>
      </c>
    </row>
    <row r="100" spans="2:5" s="14" customFormat="1" x14ac:dyDescent="0.25">
      <c r="B100" s="14" t="s">
        <v>72</v>
      </c>
      <c r="C100" s="14">
        <v>3300</v>
      </c>
      <c r="D100" s="14" t="s">
        <v>17</v>
      </c>
      <c r="E100" s="14" t="s">
        <v>35</v>
      </c>
    </row>
    <row r="101" spans="2:5" s="14" customFormat="1" x14ac:dyDescent="0.25">
      <c r="B101" s="14" t="s">
        <v>98</v>
      </c>
      <c r="C101" s="14" t="s">
        <v>100</v>
      </c>
      <c r="D101" s="14" t="s">
        <v>20</v>
      </c>
      <c r="E101" s="14" t="s">
        <v>35</v>
      </c>
    </row>
    <row r="103" spans="1:1" x14ac:dyDescent="0.25">
      <c r="A103" s="6" t="s">
        <v>101</v>
      </c>
    </row>
    <row r="104" spans="1:1" x14ac:dyDescent="0.25">
      <c r="A104" s="7" t="s">
        <v>10</v>
      </c>
    </row>
    <row r="105" spans="1:5" x14ac:dyDescent="0.25">
      <c r="A105" s="8" t="s">
        <v>11</v>
      </c>
      <c r="B105" s="8" t="s">
        <v>12</v>
      </c>
      <c r="C105" s="8" t="s">
        <v>13</v>
      </c>
      <c r="D105" s="8" t="s">
        <v>14</v>
      </c>
      <c r="E105" s="8" t="s">
        <v>15</v>
      </c>
    </row>
    <row r="106" spans="2:5" x14ac:dyDescent="0.25">
      <c r="B106" t="s">
        <v>102</v>
      </c>
      <c r="C106" s="18"/>
      <c r="D106" t="s">
        <v>103</v>
      </c>
      <c r="E106" s="10" t="s">
        <v>104</v>
      </c>
    </row>
    <row r="107" spans="2:5" x14ac:dyDescent="0.25">
      <c r="B107" t="s">
        <v>105</v>
      </c>
      <c r="C107" s="17"/>
      <c r="D107" t="s">
        <v>49</v>
      </c>
      <c r="E107" s="10" t="s">
        <v>106</v>
      </c>
    </row>
    <row r="108" spans="2:5" x14ac:dyDescent="0.25">
      <c r="B108" t="s">
        <v>107</v>
      </c>
      <c r="C108" s="17"/>
      <c r="D108" t="s">
        <v>49</v>
      </c>
      <c r="E108" s="10" t="s">
        <v>108</v>
      </c>
    </row>
    <row r="109" spans="2:5" x14ac:dyDescent="0.25">
      <c r="B109" t="s">
        <v>109</v>
      </c>
      <c r="C109" s="17"/>
      <c r="D109" t="s">
        <v>49</v>
      </c>
      <c r="E109" s="10" t="s">
        <v>110</v>
      </c>
    </row>
    <row r="111" spans="1:1" x14ac:dyDescent="0.25">
      <c r="A111" s="7" t="s">
        <v>24</v>
      </c>
    </row>
    <row r="112" spans="1:5" x14ac:dyDescent="0.25">
      <c r="A112" s="8" t="s">
        <v>11</v>
      </c>
      <c r="B112" s="8" t="s">
        <v>12</v>
      </c>
      <c r="C112" s="8" t="s">
        <v>13</v>
      </c>
      <c r="D112" s="8" t="s">
        <v>14</v>
      </c>
      <c r="E112" s="8" t="s">
        <v>25</v>
      </c>
    </row>
    <row r="113" spans="2:5" x14ac:dyDescent="0.25">
      <c r="B113" t="s">
        <v>111</v>
      </c>
      <c r="C113" s="12">
        <f>IF(Input_WebsiteCost_SiteType="basic",2500,IF(Input_WebsiteCost_SiteType="ecommerce",8500,5000))+MAX(Input_WebsiteCost_PageCount-5,0)*350+Input_WebsiteCost_Integrations*600+Input_WebsiteCost_CopywritingPages*250</f>
        <v>0</v>
      </c>
      <c r="D113" t="s">
        <v>17</v>
      </c>
      <c r="E113" s="10" t="s">
        <v>112</v>
      </c>
    </row>
    <row r="114" spans="2:5" x14ac:dyDescent="0.25">
      <c r="B114" t="s">
        <v>113</v>
      </c>
      <c r="C114" s="12">
        <f>Output_WebsiteCost_ProjectCost*20%</f>
        <v>0</v>
      </c>
      <c r="D114" t="s">
        <v>17</v>
      </c>
      <c r="E114" s="10" t="s">
        <v>114</v>
      </c>
    </row>
    <row r="115" spans="2:5" x14ac:dyDescent="0.25">
      <c r="B115" t="s">
        <v>115</v>
      </c>
      <c r="C115" s="12">
        <f>Output_WebsiteCost_ProjectCost+Output_WebsiteCost_Contingency</f>
        <v>0</v>
      </c>
      <c r="D115" t="s">
        <v>17</v>
      </c>
      <c r="E115" s="10" t="s">
        <v>116</v>
      </c>
    </row>
    <row r="116" spans="2:5" x14ac:dyDescent="0.25">
      <c r="B116" t="s">
        <v>117</v>
      </c>
      <c r="C116" s="12">
        <f>MAX(Output_WebsiteCost_ProjectCost*3%,150)</f>
        <v>0</v>
      </c>
      <c r="D116" t="s">
        <v>17</v>
      </c>
      <c r="E116" s="10" t="s">
        <v>118</v>
      </c>
    </row>
    <row r="117" spans="2:5" x14ac:dyDescent="0.25">
      <c r="B117" t="s">
        <v>119</v>
      </c>
      <c r="C117" s="12">
        <f>Output_WebsiteCost_MonthlyCare*12</f>
        <v>0</v>
      </c>
      <c r="D117" t="s">
        <v>17</v>
      </c>
      <c r="E117" s="10" t="s">
        <v>120</v>
      </c>
    </row>
    <row r="119" spans="1:1" x14ac:dyDescent="0.25">
      <c r="A119" s="13" t="s">
        <v>34</v>
      </c>
    </row>
    <row r="120" spans="2:5" s="14" customFormat="1" x14ac:dyDescent="0.25">
      <c r="B120" s="14" t="s">
        <v>111</v>
      </c>
      <c r="C120" s="14">
        <v>10650</v>
      </c>
      <c r="D120" s="14" t="s">
        <v>17</v>
      </c>
      <c r="E120" s="14" t="s">
        <v>35</v>
      </c>
    </row>
    <row r="121" spans="2:5" s="14" customFormat="1" x14ac:dyDescent="0.25">
      <c r="B121" s="14" t="s">
        <v>113</v>
      </c>
      <c r="C121" s="14">
        <v>2130</v>
      </c>
      <c r="D121" s="14" t="s">
        <v>17</v>
      </c>
      <c r="E121" s="14" t="s">
        <v>35</v>
      </c>
    </row>
    <row r="122" spans="2:5" s="14" customFormat="1" x14ac:dyDescent="0.25">
      <c r="B122" s="14" t="s">
        <v>115</v>
      </c>
      <c r="C122" s="14">
        <v>12780</v>
      </c>
      <c r="D122" s="14" t="s">
        <v>17</v>
      </c>
      <c r="E122" s="14" t="s">
        <v>35</v>
      </c>
    </row>
    <row r="123" spans="2:5" s="14" customFormat="1" x14ac:dyDescent="0.25">
      <c r="B123" s="14" t="s">
        <v>117</v>
      </c>
      <c r="C123" s="14">
        <v>320</v>
      </c>
      <c r="D123" s="14" t="s">
        <v>17</v>
      </c>
      <c r="E123" s="14" t="s">
        <v>35</v>
      </c>
    </row>
    <row r="124" spans="2:5" s="14" customFormat="1" x14ac:dyDescent="0.25">
      <c r="B124" s="14" t="s">
        <v>119</v>
      </c>
      <c r="C124" s="14">
        <v>3834</v>
      </c>
      <c r="D124" s="14" t="s">
        <v>17</v>
      </c>
      <c r="E124" s="14" t="s">
        <v>35</v>
      </c>
    </row>
    <row r="126" spans="1:1" x14ac:dyDescent="0.25">
      <c r="A126" s="6" t="s">
        <v>121</v>
      </c>
    </row>
    <row r="127" spans="1:1" x14ac:dyDescent="0.25">
      <c r="A127" s="7" t="s">
        <v>10</v>
      </c>
    </row>
    <row r="128" spans="1:5" x14ac:dyDescent="0.25">
      <c r="A128" s="8" t="s">
        <v>11</v>
      </c>
      <c r="B128" s="8" t="s">
        <v>12</v>
      </c>
      <c r="C128" s="8" t="s">
        <v>13</v>
      </c>
      <c r="D128" s="8" t="s">
        <v>14</v>
      </c>
      <c r="E128" s="8" t="s">
        <v>15</v>
      </c>
    </row>
    <row r="129" spans="2:5" x14ac:dyDescent="0.25">
      <c r="B129" t="s">
        <v>122</v>
      </c>
      <c r="C129" s="9"/>
      <c r="D129" t="s">
        <v>17</v>
      </c>
      <c r="E129" s="10" t="s">
        <v>123</v>
      </c>
    </row>
    <row r="130" spans="2:5" x14ac:dyDescent="0.25">
      <c r="B130" t="s">
        <v>124</v>
      </c>
      <c r="C130" s="9"/>
      <c r="D130" t="s">
        <v>17</v>
      </c>
      <c r="E130" s="10" t="s">
        <v>125</v>
      </c>
    </row>
    <row r="131" spans="2:5" x14ac:dyDescent="0.25">
      <c r="B131" t="s">
        <v>126</v>
      </c>
      <c r="C131" s="9"/>
      <c r="D131" t="s">
        <v>17</v>
      </c>
      <c r="E131" s="10" t="s">
        <v>127</v>
      </c>
    </row>
    <row r="133" spans="1:1" x14ac:dyDescent="0.25">
      <c r="A133" s="7" t="s">
        <v>24</v>
      </c>
    </row>
    <row r="134" spans="1:5" x14ac:dyDescent="0.25">
      <c r="A134" s="8" t="s">
        <v>11</v>
      </c>
      <c r="B134" s="8" t="s">
        <v>12</v>
      </c>
      <c r="C134" s="8" t="s">
        <v>13</v>
      </c>
      <c r="D134" s="8" t="s">
        <v>14</v>
      </c>
      <c r="E134" s="8" t="s">
        <v>25</v>
      </c>
    </row>
    <row r="135" spans="2:5" x14ac:dyDescent="0.25">
      <c r="B135" t="s">
        <v>128</v>
      </c>
      <c r="C135" s="12">
        <f>Input_BreakEven_PricePerUnit-Input_BreakEven_VariableCostPerUnit</f>
        <v>0</v>
      </c>
      <c r="D135" t="s">
        <v>17</v>
      </c>
      <c r="E135" s="10" t="s">
        <v>129</v>
      </c>
    </row>
    <row r="136" spans="2:5" x14ac:dyDescent="0.25">
      <c r="B136" t="s">
        <v>130</v>
      </c>
      <c r="C136" s="15">
        <f>Input_BreakEven_FixedCosts/Output_BreakEven_ContributionMargin</f>
        <v>0</v>
      </c>
      <c r="D136" t="s">
        <v>49</v>
      </c>
      <c r="E136" s="10" t="s">
        <v>131</v>
      </c>
    </row>
    <row r="137" spans="2:5" x14ac:dyDescent="0.25">
      <c r="B137" t="s">
        <v>132</v>
      </c>
      <c r="C137" s="12">
        <f>Output_BreakEven_BreakEvenUnits*Input_BreakEven_PricePerUnit</f>
        <v>0</v>
      </c>
      <c r="D137" t="s">
        <v>17</v>
      </c>
      <c r="E137" s="10" t="s">
        <v>133</v>
      </c>
    </row>
    <row r="138" spans="2:5" x14ac:dyDescent="0.25">
      <c r="B138" t="s">
        <v>134</v>
      </c>
      <c r="C138" s="16">
        <f>Output_BreakEven_ContributionMargin/Input_BreakEven_PricePerUnit</f>
        <v>0</v>
      </c>
      <c r="D138" t="s">
        <v>20</v>
      </c>
      <c r="E138" s="10" t="s">
        <v>135</v>
      </c>
    </row>
    <row r="140" spans="1:1" x14ac:dyDescent="0.25">
      <c r="A140" s="13" t="s">
        <v>34</v>
      </c>
    </row>
    <row r="141" spans="2:5" s="14" customFormat="1" x14ac:dyDescent="0.25">
      <c r="B141" s="14" t="s">
        <v>128</v>
      </c>
      <c r="C141" s="14">
        <v>65</v>
      </c>
      <c r="D141" s="14" t="s">
        <v>17</v>
      </c>
      <c r="E141" s="14" t="s">
        <v>35</v>
      </c>
    </row>
    <row r="142" spans="2:5" s="14" customFormat="1" x14ac:dyDescent="0.25">
      <c r="B142" s="14" t="s">
        <v>130</v>
      </c>
      <c r="C142" s="14">
        <v>154</v>
      </c>
      <c r="D142" s="14" t="s">
        <v>49</v>
      </c>
      <c r="E142" s="14" t="s">
        <v>35</v>
      </c>
    </row>
    <row r="143" spans="2:5" s="14" customFormat="1" x14ac:dyDescent="0.25">
      <c r="B143" s="14" t="s">
        <v>132</v>
      </c>
      <c r="C143" s="14">
        <v>23077</v>
      </c>
      <c r="D143" s="14" t="s">
        <v>17</v>
      </c>
      <c r="E143" s="14" t="s">
        <v>35</v>
      </c>
    </row>
    <row r="144" spans="2:5" s="14" customFormat="1" x14ac:dyDescent="0.25">
      <c r="B144" s="14" t="s">
        <v>134</v>
      </c>
      <c r="C144" s="14" t="s">
        <v>136</v>
      </c>
      <c r="D144" s="14" t="s">
        <v>20</v>
      </c>
      <c r="E144" s="14" t="s">
        <v>35</v>
      </c>
    </row>
    <row r="146" spans="1:1" x14ac:dyDescent="0.25">
      <c r="A146" s="6" t="s">
        <v>137</v>
      </c>
    </row>
    <row r="147" spans="1:1" x14ac:dyDescent="0.25">
      <c r="A147" s="7" t="s">
        <v>10</v>
      </c>
    </row>
    <row r="148" spans="1:5" x14ac:dyDescent="0.25">
      <c r="A148" s="8" t="s">
        <v>11</v>
      </c>
      <c r="B148" s="8" t="s">
        <v>12</v>
      </c>
      <c r="C148" s="8" t="s">
        <v>13</v>
      </c>
      <c r="D148" s="8" t="s">
        <v>14</v>
      </c>
      <c r="E148" s="8" t="s">
        <v>15</v>
      </c>
    </row>
    <row r="149" spans="2:5" x14ac:dyDescent="0.25">
      <c r="B149" t="s">
        <v>138</v>
      </c>
      <c r="C149" s="9"/>
      <c r="D149" t="s">
        <v>17</v>
      </c>
      <c r="E149" s="10" t="s">
        <v>139</v>
      </c>
    </row>
    <row r="150" spans="2:5" x14ac:dyDescent="0.25">
      <c r="B150" t="s">
        <v>140</v>
      </c>
      <c r="C150" s="9"/>
      <c r="D150" t="s">
        <v>17</v>
      </c>
      <c r="E150" s="10" t="s">
        <v>141</v>
      </c>
    </row>
    <row r="151" spans="2:5" x14ac:dyDescent="0.25">
      <c r="B151" t="s">
        <v>142</v>
      </c>
      <c r="C151" s="9"/>
      <c r="D151" t="s">
        <v>17</v>
      </c>
      <c r="E151" s="10" t="s">
        <v>143</v>
      </c>
    </row>
    <row r="153" spans="1:1" x14ac:dyDescent="0.25">
      <c r="A153" s="7" t="s">
        <v>24</v>
      </c>
    </row>
    <row r="154" spans="1:5" x14ac:dyDescent="0.25">
      <c r="A154" s="8" t="s">
        <v>11</v>
      </c>
      <c r="B154" s="8" t="s">
        <v>12</v>
      </c>
      <c r="C154" s="8" t="s">
        <v>13</v>
      </c>
      <c r="D154" s="8" t="s">
        <v>14</v>
      </c>
      <c r="E154" s="8" t="s">
        <v>25</v>
      </c>
    </row>
    <row r="155" spans="2:5" x14ac:dyDescent="0.25">
      <c r="B155" t="s">
        <v>144</v>
      </c>
      <c r="C155" s="12">
        <f>Input_ProfitMargin_Revenue-Input_ProfitMargin_DirectCosts</f>
        <v>0</v>
      </c>
      <c r="D155" t="s">
        <v>17</v>
      </c>
      <c r="E155" s="10" t="s">
        <v>145</v>
      </c>
    </row>
    <row r="156" spans="2:5" x14ac:dyDescent="0.25">
      <c r="B156" t="s">
        <v>47</v>
      </c>
      <c r="C156" s="16">
        <f>Output_ProfitMargin_GrossProfit/Input_ProfitMargin_Revenue</f>
        <v>0</v>
      </c>
      <c r="D156" t="s">
        <v>20</v>
      </c>
      <c r="E156" s="10" t="s">
        <v>146</v>
      </c>
    </row>
    <row r="157" spans="2:5" x14ac:dyDescent="0.25">
      <c r="B157" t="s">
        <v>147</v>
      </c>
      <c r="C157" s="12">
        <f>Output_ProfitMargin_GrossProfit-Input_ProfitMargin_OperatingExpenses</f>
        <v>0</v>
      </c>
      <c r="D157" t="s">
        <v>17</v>
      </c>
      <c r="E157" s="10" t="s">
        <v>148</v>
      </c>
    </row>
    <row r="158" spans="2:5" x14ac:dyDescent="0.25">
      <c r="B158" t="s">
        <v>149</v>
      </c>
      <c r="C158" s="16">
        <f>Output_ProfitMargin_OperatingProfit/Input_ProfitMargin_Revenue</f>
        <v>0</v>
      </c>
      <c r="D158" t="s">
        <v>20</v>
      </c>
      <c r="E158" s="10" t="s">
        <v>150</v>
      </c>
    </row>
    <row r="160" spans="1:1" x14ac:dyDescent="0.25">
      <c r="A160" s="13" t="s">
        <v>34</v>
      </c>
    </row>
    <row r="161" spans="2:5" s="14" customFormat="1" x14ac:dyDescent="0.25">
      <c r="B161" s="14" t="s">
        <v>144</v>
      </c>
      <c r="C161" s="14">
        <v>48000</v>
      </c>
      <c r="D161" s="14" t="s">
        <v>17</v>
      </c>
      <c r="E161" s="14" t="s">
        <v>35</v>
      </c>
    </row>
    <row r="162" spans="2:5" s="14" customFormat="1" x14ac:dyDescent="0.25">
      <c r="B162" s="14" t="s">
        <v>47</v>
      </c>
      <c r="C162" s="14" t="s">
        <v>151</v>
      </c>
      <c r="D162" s="14" t="s">
        <v>20</v>
      </c>
      <c r="E162" s="14" t="s">
        <v>35</v>
      </c>
    </row>
    <row r="163" spans="2:5" s="14" customFormat="1" x14ac:dyDescent="0.25">
      <c r="B163" s="14" t="s">
        <v>147</v>
      </c>
      <c r="C163" s="14">
        <v>20000</v>
      </c>
      <c r="D163" s="14" t="s">
        <v>17</v>
      </c>
      <c r="E163" s="14" t="s">
        <v>35</v>
      </c>
    </row>
    <row r="164" spans="2:5" s="14" customFormat="1" x14ac:dyDescent="0.25">
      <c r="B164" s="14" t="s">
        <v>149</v>
      </c>
      <c r="C164" s="14" t="s">
        <v>152</v>
      </c>
      <c r="D164" s="14" t="s">
        <v>20</v>
      </c>
      <c r="E164" s="14" t="s">
        <v>35</v>
      </c>
    </row>
    <row r="166" spans="1:1" x14ac:dyDescent="0.25">
      <c r="A166" s="6" t="s">
        <v>153</v>
      </c>
    </row>
    <row r="167" spans="1:1" x14ac:dyDescent="0.25">
      <c r="A167" s="7" t="s">
        <v>10</v>
      </c>
    </row>
    <row r="168" spans="1:5" x14ac:dyDescent="0.25">
      <c r="A168" s="8" t="s">
        <v>11</v>
      </c>
      <c r="B168" s="8" t="s">
        <v>12</v>
      </c>
      <c r="C168" s="8" t="s">
        <v>13</v>
      </c>
      <c r="D168" s="8" t="s">
        <v>14</v>
      </c>
      <c r="E168" s="8" t="s">
        <v>15</v>
      </c>
    </row>
    <row r="169" spans="2:5" x14ac:dyDescent="0.25">
      <c r="B169" t="s">
        <v>154</v>
      </c>
      <c r="C169" s="9"/>
      <c r="D169" t="s">
        <v>17</v>
      </c>
      <c r="E169" s="10" t="s">
        <v>155</v>
      </c>
    </row>
    <row r="170" spans="2:5" x14ac:dyDescent="0.25">
      <c r="B170" t="s">
        <v>156</v>
      </c>
      <c r="C170" s="9"/>
      <c r="D170" t="s">
        <v>17</v>
      </c>
      <c r="E170" s="10" t="s">
        <v>157</v>
      </c>
    </row>
    <row r="171" spans="2:5" x14ac:dyDescent="0.25">
      <c r="B171" t="s">
        <v>47</v>
      </c>
      <c r="C171" s="11"/>
      <c r="D171" t="s">
        <v>20</v>
      </c>
      <c r="E171" s="10" t="s">
        <v>23</v>
      </c>
    </row>
    <row r="172" spans="2:5" x14ac:dyDescent="0.25">
      <c r="B172" t="s">
        <v>45</v>
      </c>
      <c r="C172" s="9"/>
      <c r="D172" t="s">
        <v>17</v>
      </c>
      <c r="E172" s="10" t="s">
        <v>158</v>
      </c>
    </row>
    <row r="174" spans="1:1" x14ac:dyDescent="0.25">
      <c r="A174" s="7" t="s">
        <v>24</v>
      </c>
    </row>
    <row r="175" spans="1:5" x14ac:dyDescent="0.25">
      <c r="A175" s="8" t="s">
        <v>11</v>
      </c>
      <c r="B175" s="8" t="s">
        <v>12</v>
      </c>
      <c r="C175" s="8" t="s">
        <v>13</v>
      </c>
      <c r="D175" s="8" t="s">
        <v>14</v>
      </c>
      <c r="E175" s="8" t="s">
        <v>25</v>
      </c>
    </row>
    <row r="176" spans="2:5" x14ac:dyDescent="0.25">
      <c r="B176" t="s">
        <v>159</v>
      </c>
      <c r="C176" s="12">
        <f>Input_RevenueGoal_FixedCosts+Input_RevenueGoal_DesiredProfit</f>
        <v>0</v>
      </c>
      <c r="D176" t="s">
        <v>17</v>
      </c>
      <c r="E176" s="10" t="s">
        <v>160</v>
      </c>
    </row>
    <row r="177" spans="2:5" x14ac:dyDescent="0.25">
      <c r="B177" t="s">
        <v>161</v>
      </c>
      <c r="C177" s="12">
        <f>Output_RevenueGoal_RequiredGrossProfit/(Input_RevenueGoal_GrossMargin/100)</f>
        <v>0</v>
      </c>
      <c r="D177" t="s">
        <v>17</v>
      </c>
      <c r="E177" s="10" t="s">
        <v>162</v>
      </c>
    </row>
    <row r="178" spans="2:5" x14ac:dyDescent="0.25">
      <c r="B178" t="s">
        <v>163</v>
      </c>
      <c r="C178" s="15">
        <f>Output_RevenueGoal_RevenueGoal/Input_RevenueGoal_AverageSale</f>
        <v>0</v>
      </c>
      <c r="D178" t="s">
        <v>49</v>
      </c>
      <c r="E178" s="10" t="s">
        <v>164</v>
      </c>
    </row>
    <row r="179" spans="2:5" x14ac:dyDescent="0.25">
      <c r="B179" t="s">
        <v>165</v>
      </c>
      <c r="C179" s="12">
        <f>Output_RevenueGoal_RevenueGoal/4.345</f>
        <v>0</v>
      </c>
      <c r="D179" t="s">
        <v>17</v>
      </c>
      <c r="E179" s="10" t="s">
        <v>166</v>
      </c>
    </row>
    <row r="181" spans="1:1" x14ac:dyDescent="0.25">
      <c r="A181" s="13" t="s">
        <v>34</v>
      </c>
    </row>
    <row r="182" spans="2:5" s="14" customFormat="1" x14ac:dyDescent="0.25">
      <c r="B182" s="14" t="s">
        <v>159</v>
      </c>
      <c r="C182" s="14">
        <v>40000</v>
      </c>
      <c r="D182" s="14" t="s">
        <v>17</v>
      </c>
      <c r="E182" s="14" t="s">
        <v>35</v>
      </c>
    </row>
    <row r="183" spans="2:5" s="14" customFormat="1" x14ac:dyDescent="0.25">
      <c r="B183" s="14" t="s">
        <v>161</v>
      </c>
      <c r="C183" s="14">
        <v>72727</v>
      </c>
      <c r="D183" s="14" t="s">
        <v>17</v>
      </c>
      <c r="E183" s="14" t="s">
        <v>35</v>
      </c>
    </row>
    <row r="184" spans="2:5" s="14" customFormat="1" x14ac:dyDescent="0.25">
      <c r="B184" s="14" t="s">
        <v>163</v>
      </c>
      <c r="C184" s="14">
        <v>61</v>
      </c>
      <c r="D184" s="14" t="s">
        <v>49</v>
      </c>
      <c r="E184" s="14" t="s">
        <v>35</v>
      </c>
    </row>
    <row r="185" spans="2:5" s="14" customFormat="1" x14ac:dyDescent="0.25">
      <c r="B185" s="14" t="s">
        <v>165</v>
      </c>
      <c r="C185" s="14">
        <v>16738</v>
      </c>
      <c r="D185" s="14" t="s">
        <v>17</v>
      </c>
      <c r="E185" s="14" t="s">
        <v>35</v>
      </c>
    </row>
  </sheetData>
  <conditionalFormatting sqref="C14:C17">
    <cfRule type="cellIs" dxfId="0" priority="1" operator="greaterThanOrEqual">
      <formula>0</formula>
    </cfRule>
    <cfRule type="cellIs" dxfId="1" priority="2" operator="lessThan">
      <formula>0</formula>
    </cfRule>
  </conditionalFormatting>
  <conditionalFormatting sqref="C37:C41">
    <cfRule type="cellIs" dxfId="2" priority="1" operator="greaterThanOrEqual">
      <formula>0</formula>
    </cfRule>
    <cfRule type="cellIs" dxfId="3" priority="2" operator="lessThan">
      <formula>0</formula>
    </cfRule>
  </conditionalFormatting>
  <conditionalFormatting sqref="C62:C66">
    <cfRule type="cellIs" dxfId="4" priority="1" operator="greaterThanOrEqual">
      <formula>0</formula>
    </cfRule>
    <cfRule type="cellIs" dxfId="5" priority="2" operator="lessThan">
      <formula>0</formula>
    </cfRule>
  </conditionalFormatting>
  <conditionalFormatting sqref="C88:C93">
    <cfRule type="cellIs" dxfId="6" priority="1" operator="greaterThanOrEqual">
      <formula>0</formula>
    </cfRule>
    <cfRule type="cellIs" dxfId="7" priority="2" operator="lessThan">
      <formula>0</formula>
    </cfRule>
  </conditionalFormatting>
  <conditionalFormatting sqref="C113:C117">
    <cfRule type="cellIs" dxfId="8" priority="1" operator="greaterThanOrEqual">
      <formula>0</formula>
    </cfRule>
    <cfRule type="cellIs" dxfId="9" priority="2" operator="lessThan">
      <formula>0</formula>
    </cfRule>
  </conditionalFormatting>
  <conditionalFormatting sqref="C135:C138">
    <cfRule type="cellIs" dxfId="10" priority="1" operator="greaterThanOrEqual">
      <formula>0</formula>
    </cfRule>
    <cfRule type="cellIs" dxfId="11" priority="2" operator="lessThan">
      <formula>0</formula>
    </cfRule>
  </conditionalFormatting>
  <conditionalFormatting sqref="C155:C158">
    <cfRule type="cellIs" dxfId="12" priority="1" operator="greaterThanOrEqual">
      <formula>0</formula>
    </cfRule>
    <cfRule type="cellIs" dxfId="13" priority="2" operator="lessThan">
      <formula>0</formula>
    </cfRule>
  </conditionalFormatting>
  <conditionalFormatting sqref="C176:C179">
    <cfRule type="cellIs" dxfId="14" priority="1" operator="greaterThanOrEqual">
      <formula>0</formula>
    </cfRule>
    <cfRule type="cellIs" dxfId="15" priority="2" operator="lessThan">
      <formula>0</formula>
    </cfRule>
  </conditionalFormatting>
  <dataValidations count="1">
    <dataValidation type="list" allowBlank="1" sqref="C106">
      <formula1>"basic,leadGen,ecommerce"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167</v>
      </c>
      <c r="B3" s="8" t="s">
        <v>168</v>
      </c>
      <c r="C3" s="8" t="s">
        <v>169</v>
      </c>
    </row>
    <row r="4" spans="1:3" x14ac:dyDescent="0.25">
      <c r="A4">
        <v>1</v>
      </c>
      <c r="B4" t="s">
        <v>170</v>
      </c>
      <c r="C4" t="s">
        <v>171</v>
      </c>
    </row>
    <row r="5" spans="1:3" x14ac:dyDescent="0.25">
      <c r="A5">
        <v>2</v>
      </c>
      <c r="B5" t="s">
        <v>172</v>
      </c>
      <c r="C5" t="s">
        <v>171</v>
      </c>
    </row>
    <row r="6" spans="1:3" x14ac:dyDescent="0.25">
      <c r="A6">
        <v>3</v>
      </c>
      <c r="B6" t="s">
        <v>173</v>
      </c>
      <c r="C6" t="s">
        <v>171</v>
      </c>
    </row>
    <row r="7" spans="1:3" x14ac:dyDescent="0.25">
      <c r="A7">
        <v>4</v>
      </c>
      <c r="B7" t="s">
        <v>174</v>
      </c>
      <c r="C7" t="s">
        <v>171</v>
      </c>
    </row>
    <row r="8" spans="1:3" x14ac:dyDescent="0.25">
      <c r="A8">
        <v>5</v>
      </c>
      <c r="B8" t="s">
        <v>175</v>
      </c>
      <c r="C8" t="s">
        <v>171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